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HRD\Public\Housing Underwriting\Multifamily\Proforma\"/>
    </mc:Choice>
  </mc:AlternateContent>
  <bookViews>
    <workbookView xWindow="0" yWindow="0" windowWidth="25125" windowHeight="11835" tabRatio="818" activeTab="2"/>
  </bookViews>
  <sheets>
    <sheet name="Overview" sheetId="2" r:id="rId1"/>
    <sheet name="Dashboard" sheetId="15" state="hidden" r:id="rId2"/>
    <sheet name="Revenue" sheetId="5" r:id="rId3"/>
    <sheet name="Proforma" sheetId="6" r:id="rId4"/>
    <sheet name="Sources &amp; Uses" sheetId="7" r:id="rId5"/>
    <sheet name="30 year Cash Flow" sheetId="8" r:id="rId6"/>
    <sheet name="Loan Amortization" sheetId="12" r:id="rId7"/>
    <sheet name="Construction Cash Flow" sheetId="14" r:id="rId8"/>
    <sheet name="Developer Returns" sheetId="16" state="hidden" r:id="rId9"/>
    <sheet name="Monthly Loan Amortization" sheetId="13" state="hidden" r:id="rId10"/>
    <sheet name="Utility Schedule" sheetId="17" state="hidden" r:id="rId11"/>
    <sheet name="Definitions" sheetId="1" state="hidden" r:id="rId12"/>
  </sheets>
  <externalReferences>
    <externalReference r:id="rId13"/>
    <externalReference r:id="rId14"/>
    <externalReference r:id="rId15"/>
  </externalReferences>
  <definedNames>
    <definedName name="CapRate">'Developer Returns'!$K$11</definedName>
    <definedName name="ConstType">'[1]NOI &amp; Debt'!$B$7</definedName>
    <definedName name="Counties">'[1]2017 Income Limits'!$A$2:$A$84</definedName>
    <definedName name="CRPLoan">'[2]g. Proforma'!$O$78</definedName>
    <definedName name="CRPLoan_Amort">'[2]g. Proforma'!$Q$78</definedName>
    <definedName name="CRPLoan_IOPer">'[2]i. Cash flow'!$F$94</definedName>
    <definedName name="CRPLoan_PrinBal">'[2]j. Amrt Schd Ann'!$H$89:$AA$89</definedName>
    <definedName name="CRPLoan_Rate1">'[2]g. Proforma'!$R$78</definedName>
    <definedName name="CRPLoan_RateRefi">'[2]g. Proforma'!$S$78</definedName>
    <definedName name="CRPLoan_Term">'[2]g. Proforma'!$P$78</definedName>
    <definedName name="Development">'[1]NOI &amp; Debt'!$B$2</definedName>
    <definedName name="Loan1">'[2]g. Proforma'!$O$69</definedName>
    <definedName name="Loan1_Amort">'[2]g. Proforma'!$Q$69</definedName>
    <definedName name="Loan1_IOPer">'[2]i. Cash flow'!$F$87</definedName>
    <definedName name="Loan1_PrinBal">'[2]j. Amrt Schd Ann'!$H$20:$AA$20</definedName>
    <definedName name="Loan1_Rate1">'[2]g. Proforma'!$R$69</definedName>
    <definedName name="Loan1_RateRefi">'[2]g. Proforma'!$S$69</definedName>
    <definedName name="Loan1_Term">'[2]g. Proforma'!$P$69</definedName>
    <definedName name="Loan2">'[2]g. Proforma'!$O$70</definedName>
    <definedName name="Loan2_Amort">'[2]g. Proforma'!$Q$70</definedName>
    <definedName name="Loan2_IOPer">'[2]i. Cash flow'!$F$88</definedName>
    <definedName name="Loan2_PrinBal">'[2]j. Amrt Schd Ann'!$H$34:$AA$34</definedName>
    <definedName name="Loan2_Rate1">'[2]g. Proforma'!$R$70</definedName>
    <definedName name="Loan2_RateRefi">'[2]g. Proforma'!$S$70</definedName>
    <definedName name="Loan2_Term">'[2]g. Proforma'!$P$70</definedName>
    <definedName name="Loan3">'[2]g. Proforma'!$O$71</definedName>
    <definedName name="Loan3_Amort">'[2]g. Proforma'!$Q$71</definedName>
    <definedName name="Loan3_IOPer">'[2]i. Cash flow'!$F$89</definedName>
    <definedName name="Loan3_PrinBal">'[2]j. Amrt Schd Ann'!$H$48:$AA$48</definedName>
    <definedName name="Loan3_Rate1">'[2]g. Proforma'!$R$71</definedName>
    <definedName name="Loan3_RateRefi">'[2]g. Proforma'!$S$71</definedName>
    <definedName name="Loan3_Term">'[2]g. Proforma'!$P$71</definedName>
    <definedName name="Loan4">'[2]g. Proforma'!$O$72</definedName>
    <definedName name="Loan4_Amort">'[2]g. Proforma'!$Q$72</definedName>
    <definedName name="Loan4_PrinBal">'[2]j. Amrt Schd Ann'!$H$62:$AK$62</definedName>
    <definedName name="Loan4_Rate1">'[2]g. Proforma'!$R$72</definedName>
    <definedName name="Loan4_RateRefi">'[2]g. Proforma'!$S$72</definedName>
    <definedName name="Loan4_Term">'[2]g. Proforma'!$P$72</definedName>
    <definedName name="Loan5">'[2]g. Proforma'!$O$73</definedName>
    <definedName name="Loan5_PrinBal">'[2]j. Amrt Schd Ann'!$H$74:$AK$74</definedName>
    <definedName name="Loan5_Rate1">'[2]g. Proforma'!$R$73</definedName>
    <definedName name="Loan5_RateRefi">'[2]g. Proforma'!$S$73</definedName>
    <definedName name="Loan5_Term">'[2]g. Proforma'!$P$73</definedName>
    <definedName name="MSHDANo">'[1]NOI &amp; Debt'!$B$4</definedName>
    <definedName name="NOI">'[2]i. Cash flow'!$J$83:$AC$83</definedName>
    <definedName name="_xlnm.Print_Area" localSheetId="5">'30 year Cash Flow'!$A$1:$AL$75</definedName>
    <definedName name="_xlnm.Print_Area" localSheetId="1">Dashboard!$A$1:$J$65</definedName>
    <definedName name="_xlnm.Print_Area" localSheetId="11">Definitions!$A$1:$I$47</definedName>
    <definedName name="_xlnm.Print_Area" localSheetId="8">'Developer Returns'!$A$1:$Q$74</definedName>
    <definedName name="_xlnm.Print_Area" localSheetId="6">'Loan Amortization'!$A$1:$AK$152</definedName>
    <definedName name="_xlnm.Print_Area" localSheetId="0">Overview!$A$1:$Q$24</definedName>
    <definedName name="_xlnm.Print_Area" localSheetId="3">Proforma!$A$1:$O$88</definedName>
    <definedName name="_xlnm.Print_Area" localSheetId="2">Revenue!$A$1:$T$70</definedName>
    <definedName name="_xlnm.Print_Area" localSheetId="4">'Sources &amp; Uses'!$A$1:$O$68</definedName>
    <definedName name="_xlnm.Print_Titles" localSheetId="5">'30 year Cash Flow'!$A:$G,'30 year Cash Flow'!$1:$7</definedName>
    <definedName name="ProfDate">'[1]NOI &amp; Debt'!$B$6</definedName>
    <definedName name="Program">'[1]NOI &amp; Debt'!$B$3</definedName>
    <definedName name="SaleExp">'Developer Returns'!$K$13</definedName>
    <definedName name="SaleYr">'Developer Returns'!$K$12</definedName>
    <definedName name="Saleyr2">'Developer Returns'!$K$12</definedName>
    <definedName name="Step">'[1]NOI &amp; Debt'!$B$5</definedName>
    <definedName name="Units">'[3]NOI &amp; Debt'!$N$2</definedName>
    <definedName name="Utilities">Proforma!$H$49:$H$51</definedName>
  </definedNames>
  <calcPr calcId="152511" iterateCount="100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6" l="1"/>
  <c r="L56" i="5" l="1"/>
  <c r="L55" i="5"/>
  <c r="L54" i="5"/>
  <c r="L53" i="5"/>
  <c r="L52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H17" i="6"/>
  <c r="H16" i="6"/>
  <c r="L13" i="5"/>
  <c r="L14" i="5" s="1"/>
  <c r="AK37" i="8" l="1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H77" i="6"/>
  <c r="H76" i="6"/>
  <c r="H75" i="6"/>
  <c r="H68" i="6"/>
  <c r="C78" i="15" l="1"/>
  <c r="C77" i="15"/>
  <c r="D60" i="15"/>
  <c r="G61" i="8"/>
  <c r="G53" i="8"/>
  <c r="C61" i="8"/>
  <c r="C53" i="8"/>
  <c r="C62" i="8"/>
  <c r="C54" i="8"/>
  <c r="J32" i="12"/>
  <c r="J31" i="12"/>
  <c r="G32" i="12"/>
  <c r="G31" i="12"/>
  <c r="F32" i="12"/>
  <c r="F31" i="12"/>
  <c r="L26" i="12"/>
  <c r="L27" i="12"/>
  <c r="L25" i="12"/>
  <c r="D32" i="12"/>
  <c r="D31" i="12"/>
  <c r="D26" i="12"/>
  <c r="D27" i="12"/>
  <c r="D25" i="12"/>
  <c r="D18" i="12"/>
  <c r="I38" i="7"/>
  <c r="L38" i="7"/>
  <c r="L37" i="7"/>
  <c r="L35" i="7"/>
  <c r="L36" i="7"/>
  <c r="L34" i="7"/>
  <c r="L31" i="7"/>
  <c r="G37" i="8" l="1"/>
  <c r="G36" i="8"/>
  <c r="G35" i="8"/>
  <c r="G33" i="8"/>
  <c r="D33" i="8"/>
  <c r="C33" i="8"/>
  <c r="C37" i="8"/>
  <c r="C36" i="8"/>
  <c r="C35" i="8"/>
  <c r="D36" i="8"/>
  <c r="D37" i="8"/>
  <c r="D35" i="8"/>
  <c r="B36" i="8"/>
  <c r="B37" i="8"/>
  <c r="B35" i="8"/>
  <c r="L58" i="7"/>
  <c r="I31" i="7"/>
  <c r="I37" i="7"/>
  <c r="J18" i="12"/>
  <c r="I3" i="15"/>
  <c r="I4" i="15"/>
  <c r="I5" i="15"/>
  <c r="I2" i="15"/>
  <c r="D9" i="12" l="1"/>
  <c r="C9" i="7"/>
  <c r="C9" i="6"/>
  <c r="C8" i="6"/>
  <c r="I32" i="6"/>
  <c r="L63" i="7" l="1"/>
  <c r="EQ5" i="13" l="1"/>
  <c r="EQ6" i="13"/>
  <c r="DV6" i="13"/>
  <c r="DV5" i="13"/>
  <c r="K26" i="12"/>
  <c r="CF6" i="13" s="1"/>
  <c r="K27" i="12"/>
  <c r="DA6" i="13" s="1"/>
  <c r="K25" i="12"/>
  <c r="BK6" i="13" s="1"/>
  <c r="J26" i="12"/>
  <c r="CF5" i="13" s="1"/>
  <c r="J27" i="12"/>
  <c r="DA5" i="13" s="1"/>
  <c r="J25" i="12"/>
  <c r="H18" i="12" l="1"/>
  <c r="F21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A15" i="13" l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F133" i="12" l="1"/>
  <c r="D132" i="12"/>
  <c r="D133" i="12"/>
  <c r="D134" i="12"/>
  <c r="D135" i="12"/>
  <c r="D136" i="12"/>
  <c r="D131" i="12"/>
  <c r="F124" i="12"/>
  <c r="D123" i="12"/>
  <c r="D124" i="12"/>
  <c r="D125" i="12"/>
  <c r="D127" i="12"/>
  <c r="D122" i="12"/>
  <c r="EQ9" i="13"/>
  <c r="DV9" i="13"/>
  <c r="EQ4" i="13"/>
  <c r="DV4" i="13"/>
  <c r="EQ3" i="13"/>
  <c r="FA14" i="13" s="1"/>
  <c r="DV3" i="13"/>
  <c r="EF14" i="13" s="1"/>
  <c r="C32" i="12"/>
  <c r="C131" i="12" s="1"/>
  <c r="C31" i="12"/>
  <c r="C122" i="12" s="1"/>
  <c r="FB14" i="13" l="1"/>
  <c r="EG14" i="13"/>
  <c r="H62" i="8"/>
  <c r="F131" i="12" s="1"/>
  <c r="H54" i="8"/>
  <c r="F122" i="12" s="1"/>
  <c r="H63" i="8" l="1"/>
  <c r="H55" i="8"/>
  <c r="EQ8" i="13"/>
  <c r="DV8" i="13"/>
  <c r="EO14" i="13" l="1"/>
  <c r="EQ14" i="13"/>
  <c r="EW14" i="13" s="1"/>
  <c r="H57" i="8"/>
  <c r="F125" i="12" s="1"/>
  <c r="F123" i="12"/>
  <c r="H65" i="8"/>
  <c r="F134" i="12" s="1"/>
  <c r="F132" i="12"/>
  <c r="EU14" i="13" l="1"/>
  <c r="EO15" i="13"/>
  <c r="EQ15" i="13"/>
  <c r="EW15" i="13" s="1"/>
  <c r="F25" i="12"/>
  <c r="T17" i="5"/>
  <c r="T18" i="5"/>
  <c r="T19" i="5"/>
  <c r="T16" i="5"/>
  <c r="S17" i="5"/>
  <c r="S18" i="5"/>
  <c r="S19" i="5"/>
  <c r="S16" i="5"/>
  <c r="R17" i="5"/>
  <c r="R18" i="5"/>
  <c r="R19" i="5"/>
  <c r="T29" i="5"/>
  <c r="R16" i="5"/>
  <c r="Q17" i="5"/>
  <c r="Q18" i="5"/>
  <c r="Q19" i="5"/>
  <c r="Q16" i="5"/>
  <c r="P17" i="5"/>
  <c r="P18" i="5"/>
  <c r="P19" i="5"/>
  <c r="T25" i="5"/>
  <c r="P16" i="5"/>
  <c r="T26" i="5"/>
  <c r="T27" i="5"/>
  <c r="T28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F27" i="12"/>
  <c r="O18" i="7"/>
  <c r="O17" i="7"/>
  <c r="O16" i="7"/>
  <c r="O15" i="7"/>
  <c r="O14" i="7"/>
  <c r="O13" i="7"/>
  <c r="G64" i="7"/>
  <c r="G65" i="7"/>
  <c r="G66" i="7"/>
  <c r="G67" i="7"/>
  <c r="G62" i="7"/>
  <c r="G63" i="7"/>
  <c r="T9" i="5"/>
  <c r="T20" i="5" s="1"/>
  <c r="S9" i="5"/>
  <c r="R9" i="5"/>
  <c r="Q9" i="5"/>
  <c r="R20" i="5" s="1"/>
  <c r="T30" i="5" s="1"/>
  <c r="P9" i="5"/>
  <c r="O9" i="5"/>
  <c r="Q20" i="5" s="1"/>
  <c r="AL84" i="14"/>
  <c r="AL85" i="14"/>
  <c r="AL86" i="14"/>
  <c r="AL83" i="14"/>
  <c r="AL80" i="14"/>
  <c r="AL81" i="14"/>
  <c r="AL79" i="14"/>
  <c r="AL77" i="14"/>
  <c r="AL71" i="14"/>
  <c r="AL65" i="14"/>
  <c r="AL66" i="14"/>
  <c r="AL67" i="14"/>
  <c r="AL68" i="14"/>
  <c r="AL69" i="14"/>
  <c r="AL64" i="14"/>
  <c r="AL55" i="14"/>
  <c r="AL56" i="14"/>
  <c r="AL57" i="14"/>
  <c r="AL58" i="14"/>
  <c r="AL59" i="14"/>
  <c r="AL60" i="14"/>
  <c r="AL61" i="14"/>
  <c r="AL62" i="14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25" i="5"/>
  <c r="P44" i="5"/>
  <c r="P43" i="5"/>
  <c r="P42" i="5"/>
  <c r="P45" i="5"/>
  <c r="O42" i="5"/>
  <c r="G77" i="14"/>
  <c r="C77" i="14"/>
  <c r="G84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H87" i="14"/>
  <c r="P25" i="5"/>
  <c r="N44" i="5"/>
  <c r="O44" i="5"/>
  <c r="N32" i="5"/>
  <c r="N31" i="5"/>
  <c r="N30" i="5"/>
  <c r="O32" i="5"/>
  <c r="O31" i="5"/>
  <c r="O30" i="5"/>
  <c r="P32" i="5"/>
  <c r="P31" i="5"/>
  <c r="P30" i="5"/>
  <c r="P29" i="5"/>
  <c r="O29" i="5"/>
  <c r="N29" i="5"/>
  <c r="P28" i="5"/>
  <c r="O28" i="5"/>
  <c r="N28" i="5"/>
  <c r="P27" i="5"/>
  <c r="O27" i="5"/>
  <c r="N27" i="5"/>
  <c r="P26" i="5"/>
  <c r="O26" i="5"/>
  <c r="N26" i="5"/>
  <c r="N45" i="5"/>
  <c r="O45" i="5"/>
  <c r="N43" i="5"/>
  <c r="O43" i="5"/>
  <c r="D8" i="12"/>
  <c r="C7" i="7"/>
  <c r="J57" i="5"/>
  <c r="I35" i="7"/>
  <c r="C80" i="14" s="1"/>
  <c r="I36" i="7"/>
  <c r="C81" i="14" s="1"/>
  <c r="I34" i="7"/>
  <c r="C79" i="14" s="1"/>
  <c r="G3" i="15"/>
  <c r="G4" i="15"/>
  <c r="G5" i="15"/>
  <c r="G2" i="15"/>
  <c r="I52" i="6"/>
  <c r="I54" i="6"/>
  <c r="I55" i="6"/>
  <c r="I56" i="6"/>
  <c r="I41" i="6"/>
  <c r="I42" i="6"/>
  <c r="I43" i="6"/>
  <c r="I44" i="6"/>
  <c r="I45" i="6"/>
  <c r="I30" i="6"/>
  <c r="I33" i="6"/>
  <c r="I34" i="6"/>
  <c r="I35" i="6"/>
  <c r="I27" i="6"/>
  <c r="H46" i="8"/>
  <c r="G65" i="14"/>
  <c r="G66" i="14"/>
  <c r="G67" i="14"/>
  <c r="G68" i="14"/>
  <c r="G69" i="14"/>
  <c r="C65" i="14"/>
  <c r="C66" i="14"/>
  <c r="C67" i="14"/>
  <c r="C68" i="14"/>
  <c r="C69" i="14"/>
  <c r="C64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AM48" i="14" s="1"/>
  <c r="G49" i="14"/>
  <c r="G51" i="14"/>
  <c r="G52" i="14"/>
  <c r="G53" i="14"/>
  <c r="G54" i="14"/>
  <c r="G55" i="14"/>
  <c r="AM55" i="14" s="1"/>
  <c r="G56" i="14"/>
  <c r="G57" i="14"/>
  <c r="AM57" i="14" s="1"/>
  <c r="G58" i="14"/>
  <c r="G59" i="14"/>
  <c r="G60" i="14"/>
  <c r="G61" i="14"/>
  <c r="G62" i="14"/>
  <c r="AM62" i="14" s="1"/>
  <c r="G36" i="14"/>
  <c r="C59" i="14"/>
  <c r="C62" i="14"/>
  <c r="C60" i="14"/>
  <c r="C61" i="14"/>
  <c r="C55" i="14"/>
  <c r="C56" i="14"/>
  <c r="C57" i="14"/>
  <c r="C58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36" i="14"/>
  <c r="G17" i="14"/>
  <c r="G18" i="14"/>
  <c r="G19" i="14"/>
  <c r="G20" i="14"/>
  <c r="G21" i="14"/>
  <c r="G22" i="14"/>
  <c r="G23" i="14"/>
  <c r="G26" i="14"/>
  <c r="G27" i="14"/>
  <c r="G28" i="14"/>
  <c r="G29" i="14"/>
  <c r="G30" i="14"/>
  <c r="G31" i="14"/>
  <c r="G32" i="14"/>
  <c r="G33" i="14"/>
  <c r="AM33" i="14" s="1"/>
  <c r="G34" i="14"/>
  <c r="AM34" i="14" s="1"/>
  <c r="G16" i="14"/>
  <c r="C33" i="14"/>
  <c r="C34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16" i="14"/>
  <c r="G13" i="14"/>
  <c r="G14" i="14"/>
  <c r="C14" i="14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H49" i="8"/>
  <c r="H26" i="12"/>
  <c r="CF9" i="13" s="1"/>
  <c r="B20" i="8"/>
  <c r="F26" i="12"/>
  <c r="L19" i="7"/>
  <c r="K46" i="5"/>
  <c r="G41" i="7"/>
  <c r="G42" i="7"/>
  <c r="G54" i="7"/>
  <c r="G43" i="7"/>
  <c r="G56" i="7"/>
  <c r="G47" i="7"/>
  <c r="G48" i="7"/>
  <c r="G49" i="7"/>
  <c r="G50" i="7"/>
  <c r="G45" i="7"/>
  <c r="G61" i="7"/>
  <c r="G52" i="7"/>
  <c r="G51" i="7"/>
  <c r="G59" i="7"/>
  <c r="G57" i="7"/>
  <c r="G60" i="7"/>
  <c r="G58" i="7"/>
  <c r="G46" i="7"/>
  <c r="G53" i="7"/>
  <c r="G26" i="7"/>
  <c r="G29" i="7"/>
  <c r="G30" i="7"/>
  <c r="G31" i="7"/>
  <c r="G32" i="7"/>
  <c r="G33" i="7"/>
  <c r="G34" i="7"/>
  <c r="G35" i="7"/>
  <c r="G36" i="7"/>
  <c r="G37" i="7"/>
  <c r="K53" i="5"/>
  <c r="K54" i="5"/>
  <c r="M54" i="5" s="1"/>
  <c r="K55" i="5"/>
  <c r="K56" i="5"/>
  <c r="N35" i="5"/>
  <c r="O35" i="5"/>
  <c r="P35" i="5"/>
  <c r="N36" i="5"/>
  <c r="O36" i="5"/>
  <c r="P36" i="5"/>
  <c r="N37" i="5"/>
  <c r="O37" i="5"/>
  <c r="P37" i="5"/>
  <c r="N38" i="5"/>
  <c r="O38" i="5"/>
  <c r="P38" i="5"/>
  <c r="N39" i="5"/>
  <c r="O39" i="5"/>
  <c r="P39" i="5"/>
  <c r="N40" i="5"/>
  <c r="O40" i="5"/>
  <c r="P40" i="5"/>
  <c r="N41" i="5"/>
  <c r="O41" i="5"/>
  <c r="P41" i="5"/>
  <c r="N42" i="5"/>
  <c r="Q51" i="5"/>
  <c r="H14" i="6" s="1"/>
  <c r="I14" i="6" s="1"/>
  <c r="B26" i="8"/>
  <c r="N33" i="5"/>
  <c r="O33" i="5"/>
  <c r="P33" i="5"/>
  <c r="N34" i="5"/>
  <c r="O34" i="5"/>
  <c r="P34" i="5"/>
  <c r="F37" i="12"/>
  <c r="G37" i="12" s="1"/>
  <c r="H37" i="12" s="1"/>
  <c r="I37" i="12" s="1"/>
  <c r="J37" i="12" s="1"/>
  <c r="K37" i="12" s="1"/>
  <c r="L37" i="12" s="1"/>
  <c r="M37" i="12" s="1"/>
  <c r="N37" i="12" s="1"/>
  <c r="O37" i="12" s="1"/>
  <c r="P37" i="12" s="1"/>
  <c r="Q37" i="12" s="1"/>
  <c r="R37" i="12" s="1"/>
  <c r="S37" i="12" s="1"/>
  <c r="T37" i="12" s="1"/>
  <c r="U37" i="12" s="1"/>
  <c r="V37" i="12" s="1"/>
  <c r="W37" i="12" s="1"/>
  <c r="X37" i="12" s="1"/>
  <c r="Y37" i="12" s="1"/>
  <c r="Z37" i="12" s="1"/>
  <c r="AA37" i="12" s="1"/>
  <c r="AB37" i="12" s="1"/>
  <c r="AC37" i="12" s="1"/>
  <c r="AD37" i="12" s="1"/>
  <c r="AE37" i="12" s="1"/>
  <c r="AF37" i="12" s="1"/>
  <c r="AG37" i="12" s="1"/>
  <c r="AH37" i="12" s="1"/>
  <c r="AI37" i="12" s="1"/>
  <c r="D6" i="12"/>
  <c r="C6" i="16"/>
  <c r="I2" i="14"/>
  <c r="E2" i="8"/>
  <c r="C6" i="7"/>
  <c r="C6" i="6"/>
  <c r="C5" i="8"/>
  <c r="C8" i="12"/>
  <c r="B7" i="6"/>
  <c r="C6" i="12"/>
  <c r="B9" i="16"/>
  <c r="C9" i="12"/>
  <c r="B9" i="6"/>
  <c r="B9" i="7"/>
  <c r="H5" i="14"/>
  <c r="C3" i="8"/>
  <c r="B8" i="6"/>
  <c r="B7" i="7"/>
  <c r="C4" i="8"/>
  <c r="H3" i="14"/>
  <c r="B7" i="16"/>
  <c r="C7" i="12"/>
  <c r="B6" i="6"/>
  <c r="B6" i="7"/>
  <c r="B8" i="7"/>
  <c r="C2" i="8"/>
  <c r="H2" i="14"/>
  <c r="H4" i="14"/>
  <c r="B6" i="16"/>
  <c r="B8" i="16"/>
  <c r="D22" i="8"/>
  <c r="E22" i="8"/>
  <c r="F22" i="8"/>
  <c r="G22" i="8"/>
  <c r="C22" i="8"/>
  <c r="D21" i="8"/>
  <c r="E21" i="8"/>
  <c r="F21" i="8"/>
  <c r="G21" i="8"/>
  <c r="C21" i="8"/>
  <c r="D20" i="8"/>
  <c r="E20" i="8"/>
  <c r="F20" i="8"/>
  <c r="G20" i="8"/>
  <c r="C20" i="8"/>
  <c r="C15" i="8"/>
  <c r="D15" i="8"/>
  <c r="E15" i="8"/>
  <c r="F15" i="8"/>
  <c r="G15" i="8"/>
  <c r="C16" i="8"/>
  <c r="D16" i="8"/>
  <c r="E16" i="8"/>
  <c r="F16" i="8"/>
  <c r="G16" i="8"/>
  <c r="D14" i="8"/>
  <c r="E14" i="8"/>
  <c r="F14" i="8"/>
  <c r="G14" i="8"/>
  <c r="C14" i="8"/>
  <c r="C11" i="8"/>
  <c r="D11" i="8"/>
  <c r="E11" i="8"/>
  <c r="F11" i="8"/>
  <c r="G11" i="8"/>
  <c r="C12" i="8"/>
  <c r="D12" i="8"/>
  <c r="E12" i="8"/>
  <c r="F12" i="8"/>
  <c r="G12" i="8"/>
  <c r="C13" i="8"/>
  <c r="D13" i="8"/>
  <c r="E13" i="8"/>
  <c r="F13" i="8"/>
  <c r="G13" i="8"/>
  <c r="D10" i="8"/>
  <c r="E10" i="8"/>
  <c r="F10" i="8"/>
  <c r="G10" i="8"/>
  <c r="E25" i="12"/>
  <c r="BK2" i="13" s="1"/>
  <c r="G25" i="12"/>
  <c r="BK5" i="13" s="1"/>
  <c r="H25" i="12"/>
  <c r="BK9" i="13" s="1"/>
  <c r="I25" i="12"/>
  <c r="E26" i="12"/>
  <c r="CF2" i="13" s="1"/>
  <c r="G26" i="12"/>
  <c r="I26" i="12"/>
  <c r="E27" i="12"/>
  <c r="DA2" i="13" s="1"/>
  <c r="G27" i="12"/>
  <c r="H27" i="12"/>
  <c r="DA9" i="13" s="1"/>
  <c r="I27" i="12"/>
  <c r="CF3" i="13"/>
  <c r="CP14" i="13" s="1"/>
  <c r="DA3" i="13"/>
  <c r="DK14" i="13" s="1"/>
  <c r="DL14" i="13" s="1"/>
  <c r="BK3" i="13"/>
  <c r="BU14" i="13" s="1"/>
  <c r="E18" i="12"/>
  <c r="E4" i="13" s="1"/>
  <c r="F18" i="12"/>
  <c r="E7" i="13" s="1"/>
  <c r="G18" i="12"/>
  <c r="E8" i="13"/>
  <c r="I18" i="12"/>
  <c r="E5" i="13" s="1"/>
  <c r="E19" i="12"/>
  <c r="T4" i="13" s="1"/>
  <c r="F19" i="12"/>
  <c r="G19" i="12"/>
  <c r="H19" i="12"/>
  <c r="T8" i="13" s="1"/>
  <c r="I19" i="12"/>
  <c r="T5" i="13" s="1"/>
  <c r="E20" i="12"/>
  <c r="AI4" i="13" s="1"/>
  <c r="F20" i="12"/>
  <c r="G20" i="12"/>
  <c r="H20" i="12"/>
  <c r="AI8" i="13" s="1"/>
  <c r="I20" i="12"/>
  <c r="AI5" i="13" s="1"/>
  <c r="E21" i="12"/>
  <c r="AX4" i="13" s="1"/>
  <c r="F21" i="12"/>
  <c r="G21" i="12"/>
  <c r="H21" i="12"/>
  <c r="AX8" i="13" s="1"/>
  <c r="I21" i="12"/>
  <c r="AX5" i="13" s="1"/>
  <c r="D19" i="12"/>
  <c r="T3" i="13" s="1"/>
  <c r="D20" i="12"/>
  <c r="AI3" i="13" s="1"/>
  <c r="D21" i="12"/>
  <c r="AX3" i="13" s="1"/>
  <c r="G85" i="14"/>
  <c r="AM85" i="14" s="1"/>
  <c r="G86" i="14"/>
  <c r="C84" i="14"/>
  <c r="C85" i="14"/>
  <c r="C86" i="14"/>
  <c r="C83" i="14"/>
  <c r="B78" i="14"/>
  <c r="AL12" i="14"/>
  <c r="AL13" i="14"/>
  <c r="AL14" i="14"/>
  <c r="AL16" i="14"/>
  <c r="AL17" i="14"/>
  <c r="AL18" i="14"/>
  <c r="AL19" i="14"/>
  <c r="AL20" i="14"/>
  <c r="AL21" i="14"/>
  <c r="AL22" i="14"/>
  <c r="AL23" i="14"/>
  <c r="AL24" i="14"/>
  <c r="AL25" i="14"/>
  <c r="AL26" i="14"/>
  <c r="AL27" i="14"/>
  <c r="AL28" i="14"/>
  <c r="AL29" i="14"/>
  <c r="AL30" i="14"/>
  <c r="AL31" i="14"/>
  <c r="AL32" i="14"/>
  <c r="AL36" i="14"/>
  <c r="AL37" i="14"/>
  <c r="AL38" i="14"/>
  <c r="AL39" i="14"/>
  <c r="AL40" i="14"/>
  <c r="AL41" i="14"/>
  <c r="AL42" i="14"/>
  <c r="AL43" i="14"/>
  <c r="AL44" i="14"/>
  <c r="AL45" i="14"/>
  <c r="AL46" i="14"/>
  <c r="AL47" i="14"/>
  <c r="AL48" i="14"/>
  <c r="AL49" i="14"/>
  <c r="AL50" i="14"/>
  <c r="AL51" i="14"/>
  <c r="AL52" i="14"/>
  <c r="AL53" i="14"/>
  <c r="AL54" i="14"/>
  <c r="AL70" i="14"/>
  <c r="C71" i="14"/>
  <c r="G64" i="14"/>
  <c r="AM64" i="14" s="1"/>
  <c r="G12" i="14"/>
  <c r="C13" i="14"/>
  <c r="C12" i="14"/>
  <c r="L64" i="7"/>
  <c r="L65" i="7"/>
  <c r="L66" i="7"/>
  <c r="O25" i="5"/>
  <c r="AL94" i="14"/>
  <c r="H95" i="14"/>
  <c r="I95" i="14" s="1"/>
  <c r="G94" i="14"/>
  <c r="G24" i="7"/>
  <c r="G25" i="7"/>
  <c r="G23" i="7"/>
  <c r="G22" i="7"/>
  <c r="G21" i="7"/>
  <c r="G20" i="7"/>
  <c r="G19" i="7"/>
  <c r="G14" i="7"/>
  <c r="G15" i="7"/>
  <c r="G13" i="7"/>
  <c r="H88" i="14"/>
  <c r="B22" i="8"/>
  <c r="B21" i="8"/>
  <c r="B10" i="8"/>
  <c r="B11" i="8"/>
  <c r="B12" i="8"/>
  <c r="B13" i="8"/>
  <c r="H57" i="6"/>
  <c r="H22" i="8" s="1"/>
  <c r="G76" i="14"/>
  <c r="F58" i="16"/>
  <c r="F22" i="16"/>
  <c r="F23" i="16"/>
  <c r="F24" i="16"/>
  <c r="F25" i="16"/>
  <c r="F26" i="16"/>
  <c r="F27" i="16"/>
  <c r="F29" i="16"/>
  <c r="F31" i="16"/>
  <c r="F32" i="16"/>
  <c r="F33" i="16"/>
  <c r="F34" i="16"/>
  <c r="F36" i="16"/>
  <c r="F37" i="16"/>
  <c r="F38" i="16"/>
  <c r="F39" i="16"/>
  <c r="F40" i="16"/>
  <c r="F42" i="16"/>
  <c r="F43" i="16"/>
  <c r="F44" i="16"/>
  <c r="F46" i="16"/>
  <c r="F47" i="16"/>
  <c r="F48" i="16"/>
  <c r="F49" i="16"/>
  <c r="E20" i="16"/>
  <c r="D20" i="16"/>
  <c r="H72" i="14"/>
  <c r="H73" i="14" s="1"/>
  <c r="K72" i="14"/>
  <c r="J72" i="14"/>
  <c r="I72" i="14"/>
  <c r="F41" i="16"/>
  <c r="L72" i="14"/>
  <c r="M72" i="14"/>
  <c r="N72" i="14"/>
  <c r="O72" i="14"/>
  <c r="P72" i="14"/>
  <c r="Q72" i="14"/>
  <c r="R72" i="14"/>
  <c r="S72" i="14"/>
  <c r="T72" i="14"/>
  <c r="H36" i="12"/>
  <c r="H43" i="12" s="1"/>
  <c r="I36" i="12"/>
  <c r="J70" i="12" s="1"/>
  <c r="J36" i="12"/>
  <c r="K36" i="12"/>
  <c r="L36" i="12"/>
  <c r="L43" i="12" s="1"/>
  <c r="M36" i="12"/>
  <c r="N36" i="12"/>
  <c r="O36" i="12"/>
  <c r="P36" i="12"/>
  <c r="P43" i="12" s="1"/>
  <c r="Q36" i="12"/>
  <c r="R36" i="12"/>
  <c r="S36" i="12"/>
  <c r="T36" i="12"/>
  <c r="T43" i="12" s="1"/>
  <c r="U36" i="12"/>
  <c r="V36" i="12"/>
  <c r="W36" i="12"/>
  <c r="X36" i="12"/>
  <c r="X43" i="12" s="1"/>
  <c r="Y36" i="12"/>
  <c r="Z36" i="12"/>
  <c r="AA36" i="12"/>
  <c r="AB36" i="12"/>
  <c r="AC36" i="12"/>
  <c r="AD36" i="12"/>
  <c r="AE36" i="12"/>
  <c r="AF36" i="12"/>
  <c r="AF43" i="12" s="1"/>
  <c r="AG36" i="12"/>
  <c r="AH36" i="12"/>
  <c r="AH43" i="12" s="1"/>
  <c r="AI36" i="12"/>
  <c r="G36" i="12"/>
  <c r="H83" i="12" s="1"/>
  <c r="F36" i="12"/>
  <c r="F83" i="12" s="1"/>
  <c r="W83" i="12"/>
  <c r="U72" i="14"/>
  <c r="AD43" i="12"/>
  <c r="V43" i="12"/>
  <c r="J43" i="12"/>
  <c r="V72" i="14"/>
  <c r="V90" i="14" s="1"/>
  <c r="W72" i="14"/>
  <c r="X72" i="14"/>
  <c r="Y72" i="14"/>
  <c r="Y90" i="14" s="1"/>
  <c r="Z72" i="14"/>
  <c r="AA72" i="14"/>
  <c r="AA90" i="14" s="1"/>
  <c r="AB72" i="14"/>
  <c r="AC72" i="14"/>
  <c r="AD72" i="14"/>
  <c r="AD90" i="14" s="1"/>
  <c r="AE72" i="14"/>
  <c r="AF72" i="14"/>
  <c r="AF90" i="14" s="1"/>
  <c r="AG72" i="14"/>
  <c r="AG90" i="14" s="1"/>
  <c r="AH72" i="14"/>
  <c r="AI72" i="14"/>
  <c r="AI90" i="14" s="1"/>
  <c r="AJ72" i="14"/>
  <c r="AJ90" i="14" s="1"/>
  <c r="AK72" i="14"/>
  <c r="C57" i="5"/>
  <c r="E16" i="7"/>
  <c r="I57" i="5"/>
  <c r="C46" i="5"/>
  <c r="C16" i="5" s="1"/>
  <c r="K52" i="5"/>
  <c r="M52" i="5" s="1"/>
  <c r="I51" i="6"/>
  <c r="N25" i="5"/>
  <c r="F30" i="16"/>
  <c r="C26" i="12"/>
  <c r="C100" i="12" s="1"/>
  <c r="C27" i="12"/>
  <c r="F45" i="16"/>
  <c r="C18" i="12"/>
  <c r="C3" i="13" s="1"/>
  <c r="B33" i="8"/>
  <c r="C66" i="16" s="1"/>
  <c r="C20" i="12"/>
  <c r="C68" i="16"/>
  <c r="C67" i="16"/>
  <c r="C19" i="12"/>
  <c r="C52" i="12" s="1"/>
  <c r="C21" i="12"/>
  <c r="C69" i="16"/>
  <c r="C25" i="12"/>
  <c r="C89" i="12" s="1"/>
  <c r="E3" i="8"/>
  <c r="I3" i="14"/>
  <c r="C7" i="16"/>
  <c r="D7" i="12"/>
  <c r="C7" i="6"/>
  <c r="I29" i="6"/>
  <c r="I39" i="6"/>
  <c r="F28" i="16"/>
  <c r="R38" i="5" l="1"/>
  <c r="H13" i="8"/>
  <c r="Q55" i="5"/>
  <c r="R40" i="5"/>
  <c r="R37" i="5"/>
  <c r="AK90" i="14"/>
  <c r="R90" i="14"/>
  <c r="J90" i="14"/>
  <c r="N90" i="14"/>
  <c r="AH90" i="14"/>
  <c r="I90" i="14"/>
  <c r="AM86" i="14"/>
  <c r="AM30" i="14"/>
  <c r="AM68" i="14"/>
  <c r="AM60" i="14"/>
  <c r="AM66" i="14"/>
  <c r="I88" i="14"/>
  <c r="AM58" i="14"/>
  <c r="AM41" i="14"/>
  <c r="AM56" i="14"/>
  <c r="AM31" i="14"/>
  <c r="AM38" i="14"/>
  <c r="AM69" i="14"/>
  <c r="AM54" i="14"/>
  <c r="AM45" i="14"/>
  <c r="AM37" i="14"/>
  <c r="AC90" i="14"/>
  <c r="AM29" i="14"/>
  <c r="AM61" i="14"/>
  <c r="AM84" i="14"/>
  <c r="M90" i="14"/>
  <c r="AM16" i="14"/>
  <c r="AM51" i="14"/>
  <c r="AM42" i="14"/>
  <c r="AM65" i="14"/>
  <c r="AM49" i="14"/>
  <c r="R43" i="5"/>
  <c r="R36" i="5"/>
  <c r="R44" i="5"/>
  <c r="R41" i="5"/>
  <c r="R35" i="5"/>
  <c r="S20" i="5"/>
  <c r="K57" i="5"/>
  <c r="S90" i="14"/>
  <c r="O90" i="14"/>
  <c r="AM44" i="14"/>
  <c r="AM52" i="14"/>
  <c r="AM47" i="14"/>
  <c r="AM43" i="14"/>
  <c r="AM39" i="14"/>
  <c r="AM19" i="14"/>
  <c r="AM18" i="14"/>
  <c r="AM27" i="14"/>
  <c r="AM21" i="14"/>
  <c r="AM17" i="14"/>
  <c r="AM14" i="14"/>
  <c r="AM23" i="14"/>
  <c r="I49" i="6"/>
  <c r="I50" i="6"/>
  <c r="I53" i="6"/>
  <c r="R30" i="5"/>
  <c r="R32" i="5"/>
  <c r="AM13" i="14"/>
  <c r="G11" i="14"/>
  <c r="AM32" i="14"/>
  <c r="L67" i="7"/>
  <c r="L41" i="7" s="1"/>
  <c r="AM53" i="14"/>
  <c r="AM26" i="14"/>
  <c r="AM59" i="14"/>
  <c r="AM40" i="14"/>
  <c r="AM36" i="14"/>
  <c r="E4" i="8"/>
  <c r="I4" i="14"/>
  <c r="C8" i="16"/>
  <c r="C8" i="7"/>
  <c r="X90" i="14"/>
  <c r="AE90" i="14"/>
  <c r="AB90" i="14"/>
  <c r="Z90" i="14"/>
  <c r="W90" i="14"/>
  <c r="T90" i="14"/>
  <c r="Q90" i="14"/>
  <c r="P90" i="14"/>
  <c r="AL87" i="14"/>
  <c r="L90" i="14"/>
  <c r="AM77" i="14"/>
  <c r="K90" i="14"/>
  <c r="J88" i="14"/>
  <c r="K88" i="14" s="1"/>
  <c r="L88" i="14" s="1"/>
  <c r="M88" i="14" s="1"/>
  <c r="N88" i="14" s="1"/>
  <c r="O88" i="14" s="1"/>
  <c r="P88" i="14" s="1"/>
  <c r="Q88" i="14" s="1"/>
  <c r="R88" i="14" s="1"/>
  <c r="S88" i="14" s="1"/>
  <c r="T88" i="14" s="1"/>
  <c r="U88" i="14" s="1"/>
  <c r="V88" i="14" s="1"/>
  <c r="W88" i="14" s="1"/>
  <c r="X88" i="14" s="1"/>
  <c r="Y88" i="14" s="1"/>
  <c r="Z88" i="14" s="1"/>
  <c r="AA88" i="14" s="1"/>
  <c r="AB88" i="14" s="1"/>
  <c r="AC88" i="14" s="1"/>
  <c r="AD88" i="14" s="1"/>
  <c r="AE88" i="14" s="1"/>
  <c r="AF88" i="14" s="1"/>
  <c r="AG88" i="14" s="1"/>
  <c r="AH88" i="14" s="1"/>
  <c r="AI88" i="14" s="1"/>
  <c r="AJ88" i="14" s="1"/>
  <c r="AK88" i="14" s="1"/>
  <c r="AM67" i="14"/>
  <c r="AM46" i="14"/>
  <c r="AM22" i="14"/>
  <c r="AM12" i="14"/>
  <c r="H90" i="14"/>
  <c r="G63" i="14"/>
  <c r="R33" i="5"/>
  <c r="R31" i="5"/>
  <c r="N46" i="5"/>
  <c r="R29" i="5"/>
  <c r="R28" i="5"/>
  <c r="I40" i="6"/>
  <c r="S46" i="5"/>
  <c r="R27" i="5"/>
  <c r="R26" i="5"/>
  <c r="P56" i="12"/>
  <c r="AI7" i="13"/>
  <c r="I57" i="6"/>
  <c r="EQ16" i="13"/>
  <c r="EW16" i="13" s="1"/>
  <c r="EO16" i="13"/>
  <c r="EU15" i="13"/>
  <c r="CR19" i="13"/>
  <c r="CR286" i="13"/>
  <c r="CR275" i="13"/>
  <c r="CR318" i="13"/>
  <c r="CR307" i="13"/>
  <c r="CR339" i="13"/>
  <c r="CR169" i="13"/>
  <c r="CR73" i="13"/>
  <c r="CR365" i="13"/>
  <c r="CR327" i="13"/>
  <c r="CR285" i="13"/>
  <c r="CR242" i="13"/>
  <c r="CR199" i="13"/>
  <c r="CR153" i="13"/>
  <c r="CR67" i="13"/>
  <c r="CR362" i="13"/>
  <c r="CR323" i="13"/>
  <c r="CR281" i="13"/>
  <c r="CR238" i="13"/>
  <c r="CR195" i="13"/>
  <c r="CR147" i="13"/>
  <c r="CR62" i="13"/>
  <c r="CR24" i="13"/>
  <c r="CR40" i="13"/>
  <c r="CR56" i="13"/>
  <c r="CR72" i="13"/>
  <c r="CR88" i="13"/>
  <c r="CR104" i="13"/>
  <c r="CR120" i="13"/>
  <c r="CR136" i="13"/>
  <c r="CR152" i="13"/>
  <c r="CR168" i="13"/>
  <c r="CR184" i="13"/>
  <c r="CR200" i="13"/>
  <c r="CR216" i="13"/>
  <c r="CR232" i="13"/>
  <c r="CR248" i="13"/>
  <c r="CR264" i="13"/>
  <c r="CR280" i="13"/>
  <c r="CR296" i="13"/>
  <c r="CR312" i="13"/>
  <c r="CR328" i="13"/>
  <c r="CR344" i="13"/>
  <c r="CR31" i="13"/>
  <c r="CR53" i="13"/>
  <c r="CR74" i="13"/>
  <c r="CR95" i="13"/>
  <c r="CR117" i="13"/>
  <c r="CR138" i="13"/>
  <c r="CR159" i="13"/>
  <c r="CR181" i="13"/>
  <c r="CR202" i="13"/>
  <c r="CR223" i="13"/>
  <c r="CR245" i="13"/>
  <c r="CR266" i="13"/>
  <c r="CR287" i="13"/>
  <c r="CR309" i="13"/>
  <c r="CR330" i="13"/>
  <c r="CR351" i="13"/>
  <c r="CR367" i="13"/>
  <c r="CR29" i="13"/>
  <c r="CR77" i="13"/>
  <c r="CR125" i="13"/>
  <c r="CR157" i="13"/>
  <c r="CR33" i="13"/>
  <c r="CR54" i="13"/>
  <c r="CR75" i="13"/>
  <c r="CR97" i="13"/>
  <c r="CR118" i="13"/>
  <c r="CR139" i="13"/>
  <c r="CR161" i="13"/>
  <c r="CR182" i="13"/>
  <c r="CR203" i="13"/>
  <c r="CR225" i="13"/>
  <c r="CR246" i="13"/>
  <c r="CR267" i="13"/>
  <c r="CR289" i="13"/>
  <c r="CR310" i="13"/>
  <c r="CR331" i="13"/>
  <c r="CR352" i="13"/>
  <c r="CR368" i="13"/>
  <c r="CR34" i="13"/>
  <c r="CR71" i="13"/>
  <c r="CR114" i="13"/>
  <c r="CR369" i="13"/>
  <c r="CR333" i="13"/>
  <c r="CR350" i="13"/>
  <c r="CR222" i="13"/>
  <c r="CR265" i="13"/>
  <c r="CR243" i="13"/>
  <c r="CR297" i="13"/>
  <c r="CR137" i="13"/>
  <c r="CR51" i="13"/>
  <c r="CR357" i="13"/>
  <c r="CR317" i="13"/>
  <c r="CR274" i="13"/>
  <c r="CR231" i="13"/>
  <c r="CR189" i="13"/>
  <c r="CR131" i="13"/>
  <c r="CR46" i="13"/>
  <c r="CR354" i="13"/>
  <c r="CR313" i="13"/>
  <c r="CR270" i="13"/>
  <c r="CR227" i="13"/>
  <c r="CR185" i="13"/>
  <c r="CR126" i="13"/>
  <c r="CR41" i="13"/>
  <c r="CR28" i="13"/>
  <c r="CR44" i="13"/>
  <c r="CR60" i="13"/>
  <c r="CR76" i="13"/>
  <c r="CR92" i="13"/>
  <c r="CR108" i="13"/>
  <c r="CR124" i="13"/>
  <c r="CR140" i="13"/>
  <c r="CR156" i="13"/>
  <c r="CR172" i="13"/>
  <c r="CR188" i="13"/>
  <c r="CR204" i="13"/>
  <c r="CR220" i="13"/>
  <c r="CR236" i="13"/>
  <c r="CR252" i="13"/>
  <c r="CR268" i="13"/>
  <c r="CR284" i="13"/>
  <c r="CR300" i="13"/>
  <c r="CR316" i="13"/>
  <c r="CR332" i="13"/>
  <c r="CR348" i="13"/>
  <c r="CR37" i="13"/>
  <c r="CR58" i="13"/>
  <c r="CR79" i="13"/>
  <c r="CR101" i="13"/>
  <c r="CR122" i="13"/>
  <c r="CR143" i="13"/>
  <c r="CR165" i="13"/>
  <c r="CR186" i="13"/>
  <c r="CR207" i="13"/>
  <c r="CR229" i="13"/>
  <c r="CR250" i="13"/>
  <c r="CR271" i="13"/>
  <c r="CR293" i="13"/>
  <c r="CR314" i="13"/>
  <c r="CR335" i="13"/>
  <c r="CR355" i="13"/>
  <c r="CR371" i="13"/>
  <c r="CR50" i="13"/>
  <c r="CR87" i="13"/>
  <c r="CR135" i="13"/>
  <c r="CR17" i="13"/>
  <c r="CR38" i="13"/>
  <c r="CR59" i="13"/>
  <c r="CR81" i="13"/>
  <c r="CR102" i="13"/>
  <c r="CR123" i="13"/>
  <c r="CR145" i="13"/>
  <c r="CR166" i="13"/>
  <c r="CR187" i="13"/>
  <c r="CR209" i="13"/>
  <c r="CR230" i="13"/>
  <c r="CR251" i="13"/>
  <c r="CR273" i="13"/>
  <c r="CR294" i="13"/>
  <c r="CR315" i="13"/>
  <c r="CR337" i="13"/>
  <c r="CR356" i="13"/>
  <c r="CR372" i="13"/>
  <c r="CR39" i="13"/>
  <c r="CR82" i="13"/>
  <c r="CR119" i="13"/>
  <c r="CR361" i="13"/>
  <c r="CR322" i="13"/>
  <c r="CR233" i="13"/>
  <c r="CR158" i="13"/>
  <c r="CR201" i="13"/>
  <c r="CR190" i="13"/>
  <c r="CR254" i="13"/>
  <c r="CR115" i="13"/>
  <c r="CR30" i="13"/>
  <c r="CR349" i="13"/>
  <c r="CR306" i="13"/>
  <c r="CR263" i="13"/>
  <c r="CR221" i="13"/>
  <c r="CR178" i="13"/>
  <c r="CR110" i="13"/>
  <c r="CR25" i="13"/>
  <c r="CR345" i="13"/>
  <c r="CR302" i="13"/>
  <c r="CR259" i="13"/>
  <c r="CR217" i="13"/>
  <c r="CR174" i="13"/>
  <c r="CR105" i="13"/>
  <c r="CR16" i="13"/>
  <c r="CR32" i="13"/>
  <c r="CR48" i="13"/>
  <c r="CR64" i="13"/>
  <c r="CR80" i="13"/>
  <c r="CR96" i="13"/>
  <c r="CR112" i="13"/>
  <c r="CR128" i="13"/>
  <c r="CR144" i="13"/>
  <c r="CR160" i="13"/>
  <c r="CR176" i="13"/>
  <c r="CR192" i="13"/>
  <c r="CR208" i="13"/>
  <c r="CR224" i="13"/>
  <c r="CR240" i="13"/>
  <c r="CR256" i="13"/>
  <c r="CR272" i="13"/>
  <c r="CR288" i="13"/>
  <c r="CR304" i="13"/>
  <c r="CR320" i="13"/>
  <c r="CR336" i="13"/>
  <c r="CR21" i="13"/>
  <c r="CR42" i="13"/>
  <c r="CR63" i="13"/>
  <c r="CR85" i="13"/>
  <c r="CR106" i="13"/>
  <c r="CR127" i="13"/>
  <c r="CR149" i="13"/>
  <c r="CR170" i="13"/>
  <c r="CR191" i="13"/>
  <c r="CR213" i="13"/>
  <c r="CR234" i="13"/>
  <c r="CR255" i="13"/>
  <c r="CR277" i="13"/>
  <c r="CR298" i="13"/>
  <c r="CR319" i="13"/>
  <c r="CR341" i="13"/>
  <c r="CR359" i="13"/>
  <c r="CR15" i="13"/>
  <c r="CR55" i="13"/>
  <c r="CR98" i="13"/>
  <c r="CR141" i="13"/>
  <c r="CR22" i="13"/>
  <c r="CR43" i="13"/>
  <c r="CR65" i="13"/>
  <c r="CR86" i="13"/>
  <c r="CR107" i="13"/>
  <c r="CR129" i="13"/>
  <c r="CR150" i="13"/>
  <c r="CR171" i="13"/>
  <c r="CR193" i="13"/>
  <c r="CR214" i="13"/>
  <c r="CR235" i="13"/>
  <c r="CR257" i="13"/>
  <c r="CR278" i="13"/>
  <c r="CR299" i="13"/>
  <c r="CR321" i="13"/>
  <c r="CR342" i="13"/>
  <c r="CR360" i="13"/>
  <c r="CR14" i="13"/>
  <c r="CR45" i="13"/>
  <c r="CR93" i="13"/>
  <c r="CR130" i="13"/>
  <c r="CR353" i="13"/>
  <c r="CR311" i="13"/>
  <c r="CR366" i="13"/>
  <c r="CR94" i="13"/>
  <c r="CR253" i="13"/>
  <c r="CR370" i="13"/>
  <c r="CR206" i="13"/>
  <c r="CR36" i="13"/>
  <c r="CR100" i="13"/>
  <c r="CR164" i="13"/>
  <c r="CR228" i="13"/>
  <c r="CR292" i="13"/>
  <c r="CR26" i="13"/>
  <c r="CR111" i="13"/>
  <c r="CR197" i="13"/>
  <c r="CR282" i="13"/>
  <c r="CR363" i="13"/>
  <c r="CR151" i="13"/>
  <c r="CR91" i="13"/>
  <c r="CR177" i="13"/>
  <c r="CR262" i="13"/>
  <c r="CR347" i="13"/>
  <c r="CR103" i="13"/>
  <c r="CR290" i="13"/>
  <c r="CR247" i="13"/>
  <c r="CR205" i="13"/>
  <c r="CR162" i="13"/>
  <c r="CR78" i="13"/>
  <c r="CR358" i="13"/>
  <c r="CR373" i="13"/>
  <c r="CR210" i="13"/>
  <c r="CR334" i="13"/>
  <c r="CR163" i="13"/>
  <c r="CR52" i="13"/>
  <c r="CR116" i="13"/>
  <c r="CR180" i="13"/>
  <c r="CR244" i="13"/>
  <c r="CR308" i="13"/>
  <c r="CR47" i="13"/>
  <c r="CR133" i="13"/>
  <c r="CR218" i="13"/>
  <c r="CR303" i="13"/>
  <c r="CR18" i="13"/>
  <c r="CR27" i="13"/>
  <c r="CR113" i="13"/>
  <c r="CR198" i="13"/>
  <c r="CR283" i="13"/>
  <c r="CR364" i="13"/>
  <c r="CR146" i="13"/>
  <c r="CR279" i="13"/>
  <c r="CR237" i="13"/>
  <c r="CR194" i="13"/>
  <c r="CR142" i="13"/>
  <c r="CR57" i="13"/>
  <c r="CR179" i="13"/>
  <c r="CR338" i="13"/>
  <c r="CR167" i="13"/>
  <c r="CR291" i="13"/>
  <c r="CR83" i="13"/>
  <c r="CR68" i="13"/>
  <c r="CR132" i="13"/>
  <c r="CR196" i="13"/>
  <c r="CR260" i="13"/>
  <c r="CR324" i="13"/>
  <c r="CR69" i="13"/>
  <c r="CR154" i="13"/>
  <c r="CR239" i="13"/>
  <c r="CR325" i="13"/>
  <c r="CR66" i="13"/>
  <c r="CR49" i="13"/>
  <c r="CR134" i="13"/>
  <c r="CR219" i="13"/>
  <c r="CR305" i="13"/>
  <c r="CR23" i="13"/>
  <c r="CR343" i="13"/>
  <c r="CR269" i="13"/>
  <c r="CR226" i="13"/>
  <c r="CR183" i="13"/>
  <c r="CR121" i="13"/>
  <c r="CR35" i="13"/>
  <c r="CR329" i="13"/>
  <c r="CR211" i="13"/>
  <c r="CR295" i="13"/>
  <c r="CR89" i="13"/>
  <c r="CR249" i="13"/>
  <c r="CR20" i="13"/>
  <c r="CR84" i="13"/>
  <c r="CR148" i="13"/>
  <c r="CR212" i="13"/>
  <c r="CR276" i="13"/>
  <c r="CR340" i="13"/>
  <c r="CR90" i="13"/>
  <c r="CR175" i="13"/>
  <c r="CR261" i="13"/>
  <c r="CR346" i="13"/>
  <c r="CR109" i="13"/>
  <c r="CR70" i="13"/>
  <c r="CR155" i="13"/>
  <c r="CR241" i="13"/>
  <c r="CR326" i="13"/>
  <c r="CR61" i="13"/>
  <c r="CR301" i="13"/>
  <c r="CR258" i="13"/>
  <c r="CR215" i="13"/>
  <c r="CR173" i="13"/>
  <c r="CR99" i="13"/>
  <c r="BK7" i="13"/>
  <c r="I22" i="8"/>
  <c r="J22" i="8" s="1"/>
  <c r="K22" i="8" s="1"/>
  <c r="L22" i="8" s="1"/>
  <c r="M22" i="8" s="1"/>
  <c r="N22" i="8" s="1"/>
  <c r="O22" i="8" s="1"/>
  <c r="P22" i="8" s="1"/>
  <c r="Q22" i="8" s="1"/>
  <c r="R22" i="8" s="1"/>
  <c r="S22" i="8" s="1"/>
  <c r="T22" i="8" s="1"/>
  <c r="U22" i="8" s="1"/>
  <c r="V22" i="8" s="1"/>
  <c r="W22" i="8" s="1"/>
  <c r="X22" i="8" s="1"/>
  <c r="Y22" i="8" s="1"/>
  <c r="Z22" i="8" s="1"/>
  <c r="AA22" i="8" s="1"/>
  <c r="AB22" i="8" s="1"/>
  <c r="AC22" i="8" s="1"/>
  <c r="AD22" i="8" s="1"/>
  <c r="AE22" i="8" s="1"/>
  <c r="AF22" i="8" s="1"/>
  <c r="AG22" i="8" s="1"/>
  <c r="AH22" i="8" s="1"/>
  <c r="AI22" i="8" s="1"/>
  <c r="AJ22" i="8" s="1"/>
  <c r="AK22" i="8" s="1"/>
  <c r="DM15" i="13"/>
  <c r="DM19" i="13"/>
  <c r="DM23" i="13"/>
  <c r="DM27" i="13"/>
  <c r="DM31" i="13"/>
  <c r="DM35" i="13"/>
  <c r="DM39" i="13"/>
  <c r="DM43" i="13"/>
  <c r="DM47" i="13"/>
  <c r="DM51" i="13"/>
  <c r="DM55" i="13"/>
  <c r="DM59" i="13"/>
  <c r="DM63" i="13"/>
  <c r="DM67" i="13"/>
  <c r="DM71" i="13"/>
  <c r="DM75" i="13"/>
  <c r="DM79" i="13"/>
  <c r="DM83" i="13"/>
  <c r="DM87" i="13"/>
  <c r="DM91" i="13"/>
  <c r="DM95" i="13"/>
  <c r="DM99" i="13"/>
  <c r="DM103" i="13"/>
  <c r="DM107" i="13"/>
  <c r="DM111" i="13"/>
  <c r="DM115" i="13"/>
  <c r="DM119" i="13"/>
  <c r="DM123" i="13"/>
  <c r="DM127" i="13"/>
  <c r="DM131" i="13"/>
  <c r="DM135" i="13"/>
  <c r="DM139" i="13"/>
  <c r="DM143" i="13"/>
  <c r="DM147" i="13"/>
  <c r="DM151" i="13"/>
  <c r="DM155" i="13"/>
  <c r="DM159" i="13"/>
  <c r="DM163" i="13"/>
  <c r="DM167" i="13"/>
  <c r="DM171" i="13"/>
  <c r="DM175" i="13"/>
  <c r="DM179" i="13"/>
  <c r="DM183" i="13"/>
  <c r="DM187" i="13"/>
  <c r="DM191" i="13"/>
  <c r="DM195" i="13"/>
  <c r="DM199" i="13"/>
  <c r="DM203" i="13"/>
  <c r="DM207" i="13"/>
  <c r="DM211" i="13"/>
  <c r="DM215" i="13"/>
  <c r="DM219" i="13"/>
  <c r="DM223" i="13"/>
  <c r="DM227" i="13"/>
  <c r="DM231" i="13"/>
  <c r="DM235" i="13"/>
  <c r="DM239" i="13"/>
  <c r="DM243" i="13"/>
  <c r="DM247" i="13"/>
  <c r="DM251" i="13"/>
  <c r="DM255" i="13"/>
  <c r="DM259" i="13"/>
  <c r="DM263" i="13"/>
  <c r="DM18" i="13"/>
  <c r="DM24" i="13"/>
  <c r="DM29" i="13"/>
  <c r="DM34" i="13"/>
  <c r="DM40" i="13"/>
  <c r="DM45" i="13"/>
  <c r="DM50" i="13"/>
  <c r="DM56" i="13"/>
  <c r="DM61" i="13"/>
  <c r="DM66" i="13"/>
  <c r="DM72" i="13"/>
  <c r="DM77" i="13"/>
  <c r="DM82" i="13"/>
  <c r="DM88" i="13"/>
  <c r="DM93" i="13"/>
  <c r="DM98" i="13"/>
  <c r="DM104" i="13"/>
  <c r="DM109" i="13"/>
  <c r="DM114" i="13"/>
  <c r="DM120" i="13"/>
  <c r="DM125" i="13"/>
  <c r="DM130" i="13"/>
  <c r="DM136" i="13"/>
  <c r="DM141" i="13"/>
  <c r="DM146" i="13"/>
  <c r="DM152" i="13"/>
  <c r="DM157" i="13"/>
  <c r="DM162" i="13"/>
  <c r="DM168" i="13"/>
  <c r="DM173" i="13"/>
  <c r="DM178" i="13"/>
  <c r="DM184" i="13"/>
  <c r="DM189" i="13"/>
  <c r="DM194" i="13"/>
  <c r="DM200" i="13"/>
  <c r="DM205" i="13"/>
  <c r="DM210" i="13"/>
  <c r="DM216" i="13"/>
  <c r="DM221" i="13"/>
  <c r="DM226" i="13"/>
  <c r="DM232" i="13"/>
  <c r="DM237" i="13"/>
  <c r="DM242" i="13"/>
  <c r="DM248" i="13"/>
  <c r="DM253" i="13"/>
  <c r="DM258" i="13"/>
  <c r="DM264" i="13"/>
  <c r="DM268" i="13"/>
  <c r="DM272" i="13"/>
  <c r="DM276" i="13"/>
  <c r="DM280" i="13"/>
  <c r="DM284" i="13"/>
  <c r="DM288" i="13"/>
  <c r="DM292" i="13"/>
  <c r="DM296" i="13"/>
  <c r="DM300" i="13"/>
  <c r="DM304" i="13"/>
  <c r="DM308" i="13"/>
  <c r="DM312" i="13"/>
  <c r="DM316" i="13"/>
  <c r="DM320" i="13"/>
  <c r="DM324" i="13"/>
  <c r="DM328" i="13"/>
  <c r="DM332" i="13"/>
  <c r="DM336" i="13"/>
  <c r="DM340" i="13"/>
  <c r="DM344" i="13"/>
  <c r="DM348" i="13"/>
  <c r="DM352" i="13"/>
  <c r="DM356" i="13"/>
  <c r="DM360" i="13"/>
  <c r="DM364" i="13"/>
  <c r="DM368" i="13"/>
  <c r="DM372" i="13"/>
  <c r="DM58" i="13"/>
  <c r="DM85" i="13"/>
  <c r="DM101" i="13"/>
  <c r="DM20" i="13"/>
  <c r="DM25" i="13"/>
  <c r="DM30" i="13"/>
  <c r="DM36" i="13"/>
  <c r="DM41" i="13"/>
  <c r="DM46" i="13"/>
  <c r="DM52" i="13"/>
  <c r="DM57" i="13"/>
  <c r="DM62" i="13"/>
  <c r="DM68" i="13"/>
  <c r="DM73" i="13"/>
  <c r="DM78" i="13"/>
  <c r="DM84" i="13"/>
  <c r="DM89" i="13"/>
  <c r="DM94" i="13"/>
  <c r="DM100" i="13"/>
  <c r="DM105" i="13"/>
  <c r="DM110" i="13"/>
  <c r="DM116" i="13"/>
  <c r="DM121" i="13"/>
  <c r="DM126" i="13"/>
  <c r="DM132" i="13"/>
  <c r="DM137" i="13"/>
  <c r="DM142" i="13"/>
  <c r="DM148" i="13"/>
  <c r="DM153" i="13"/>
  <c r="DM158" i="13"/>
  <c r="DM164" i="13"/>
  <c r="DM169" i="13"/>
  <c r="DM174" i="13"/>
  <c r="DM180" i="13"/>
  <c r="DM185" i="13"/>
  <c r="DM190" i="13"/>
  <c r="DM196" i="13"/>
  <c r="DM201" i="13"/>
  <c r="DM206" i="13"/>
  <c r="DM212" i="13"/>
  <c r="DM217" i="13"/>
  <c r="DM222" i="13"/>
  <c r="DM228" i="13"/>
  <c r="DM233" i="13"/>
  <c r="DM238" i="13"/>
  <c r="DM244" i="13"/>
  <c r="DM249" i="13"/>
  <c r="DM254" i="13"/>
  <c r="DM260" i="13"/>
  <c r="DM265" i="13"/>
  <c r="DM269" i="13"/>
  <c r="DM273" i="13"/>
  <c r="DM277" i="13"/>
  <c r="DM281" i="13"/>
  <c r="DM285" i="13"/>
  <c r="DM289" i="13"/>
  <c r="DM293" i="13"/>
  <c r="DM297" i="13"/>
  <c r="DM301" i="13"/>
  <c r="DM305" i="13"/>
  <c r="DM309" i="13"/>
  <c r="DM313" i="13"/>
  <c r="DM317" i="13"/>
  <c r="DM321" i="13"/>
  <c r="DM325" i="13"/>
  <c r="DM329" i="13"/>
  <c r="DM333" i="13"/>
  <c r="DM337" i="13"/>
  <c r="DM341" i="13"/>
  <c r="DM345" i="13"/>
  <c r="DM349" i="13"/>
  <c r="DM353" i="13"/>
  <c r="DM357" i="13"/>
  <c r="DM361" i="13"/>
  <c r="DM365" i="13"/>
  <c r="DM369" i="13"/>
  <c r="DM373" i="13"/>
  <c r="DM16" i="13"/>
  <c r="DM21" i="13"/>
  <c r="DM26" i="13"/>
  <c r="DM32" i="13"/>
  <c r="DM37" i="13"/>
  <c r="DM42" i="13"/>
  <c r="DM48" i="13"/>
  <c r="DM53" i="13"/>
  <c r="DM64" i="13"/>
  <c r="DM69" i="13"/>
  <c r="DM74" i="13"/>
  <c r="DM80" i="13"/>
  <c r="DM90" i="13"/>
  <c r="DM96" i="13"/>
  <c r="DM106" i="13"/>
  <c r="DM28" i="13"/>
  <c r="DM49" i="13"/>
  <c r="DM70" i="13"/>
  <c r="DM92" i="13"/>
  <c r="DM112" i="13"/>
  <c r="DM122" i="13"/>
  <c r="DM133" i="13"/>
  <c r="DM144" i="13"/>
  <c r="DM154" i="13"/>
  <c r="DM165" i="13"/>
  <c r="DM176" i="13"/>
  <c r="DM186" i="13"/>
  <c r="DM197" i="13"/>
  <c r="DM208" i="13"/>
  <c r="DM218" i="13"/>
  <c r="DM229" i="13"/>
  <c r="DM240" i="13"/>
  <c r="DM250" i="13"/>
  <c r="DM261" i="13"/>
  <c r="DM270" i="13"/>
  <c r="DM278" i="13"/>
  <c r="DM286" i="13"/>
  <c r="DM294" i="13"/>
  <c r="DM302" i="13"/>
  <c r="DM310" i="13"/>
  <c r="DM318" i="13"/>
  <c r="DM326" i="13"/>
  <c r="DM334" i="13"/>
  <c r="DM342" i="13"/>
  <c r="DM350" i="13"/>
  <c r="DM358" i="13"/>
  <c r="DM366" i="13"/>
  <c r="DM14" i="13"/>
  <c r="DN14" i="13" s="1"/>
  <c r="DO14" i="13" s="1"/>
  <c r="DM33" i="13"/>
  <c r="DM54" i="13"/>
  <c r="DM76" i="13"/>
  <c r="DM97" i="13"/>
  <c r="DM113" i="13"/>
  <c r="DM124" i="13"/>
  <c r="DM134" i="13"/>
  <c r="DM145" i="13"/>
  <c r="DM156" i="13"/>
  <c r="DM166" i="13"/>
  <c r="DM177" i="13"/>
  <c r="DM188" i="13"/>
  <c r="DM198" i="13"/>
  <c r="DM209" i="13"/>
  <c r="DM220" i="13"/>
  <c r="DM230" i="13"/>
  <c r="DM241" i="13"/>
  <c r="DM252" i="13"/>
  <c r="DM262" i="13"/>
  <c r="DM271" i="13"/>
  <c r="DM279" i="13"/>
  <c r="DM287" i="13"/>
  <c r="DM295" i="13"/>
  <c r="DM303" i="13"/>
  <c r="DM311" i="13"/>
  <c r="DM319" i="13"/>
  <c r="DM327" i="13"/>
  <c r="DM335" i="13"/>
  <c r="DM343" i="13"/>
  <c r="DM351" i="13"/>
  <c r="DM359" i="13"/>
  <c r="DM367" i="13"/>
  <c r="DM17" i="13"/>
  <c r="DM38" i="13"/>
  <c r="DM60" i="13"/>
  <c r="DM81" i="13"/>
  <c r="DM102" i="13"/>
  <c r="DM117" i="13"/>
  <c r="DM128" i="13"/>
  <c r="DM138" i="13"/>
  <c r="DM149" i="13"/>
  <c r="DM160" i="13"/>
  <c r="DM170" i="13"/>
  <c r="DM181" i="13"/>
  <c r="DM192" i="13"/>
  <c r="DM202" i="13"/>
  <c r="DM213" i="13"/>
  <c r="DM22" i="13"/>
  <c r="DM108" i="13"/>
  <c r="DM150" i="13"/>
  <c r="DM193" i="13"/>
  <c r="DM225" i="13"/>
  <c r="DM246" i="13"/>
  <c r="DM267" i="13"/>
  <c r="DM283" i="13"/>
  <c r="DM299" i="13"/>
  <c r="DM315" i="13"/>
  <c r="DM331" i="13"/>
  <c r="DM347" i="13"/>
  <c r="DM363" i="13"/>
  <c r="DM44" i="13"/>
  <c r="DM118" i="13"/>
  <c r="DM161" i="13"/>
  <c r="DM204" i="13"/>
  <c r="DM234" i="13"/>
  <c r="DM256" i="13"/>
  <c r="DM274" i="13"/>
  <c r="DM290" i="13"/>
  <c r="DM306" i="13"/>
  <c r="DM322" i="13"/>
  <c r="DM338" i="13"/>
  <c r="DM354" i="13"/>
  <c r="DM370" i="13"/>
  <c r="DM65" i="13"/>
  <c r="DM129" i="13"/>
  <c r="DM172" i="13"/>
  <c r="DM214" i="13"/>
  <c r="DM236" i="13"/>
  <c r="DM257" i="13"/>
  <c r="DM275" i="13"/>
  <c r="DM291" i="13"/>
  <c r="DM307" i="13"/>
  <c r="DM323" i="13"/>
  <c r="DM339" i="13"/>
  <c r="DM355" i="13"/>
  <c r="DM371" i="13"/>
  <c r="DM86" i="13"/>
  <c r="DM140" i="13"/>
  <c r="DM182" i="13"/>
  <c r="DM224" i="13"/>
  <c r="DM245" i="13"/>
  <c r="DM266" i="13"/>
  <c r="DM282" i="13"/>
  <c r="DM298" i="13"/>
  <c r="DM314" i="13"/>
  <c r="DM330" i="13"/>
  <c r="DM346" i="13"/>
  <c r="DM362" i="13"/>
  <c r="I83" i="12"/>
  <c r="M70" i="12"/>
  <c r="I56" i="12"/>
  <c r="AA56" i="12"/>
  <c r="S83" i="12"/>
  <c r="L56" i="12"/>
  <c r="H56" i="12"/>
  <c r="Q70" i="12"/>
  <c r="Z43" i="12"/>
  <c r="H70" i="12"/>
  <c r="T56" i="12"/>
  <c r="AG70" i="12"/>
  <c r="AD56" i="12"/>
  <c r="Z56" i="12"/>
  <c r="T70" i="12"/>
  <c r="AE70" i="12"/>
  <c r="AA70" i="12"/>
  <c r="W70" i="12"/>
  <c r="BW15" i="13"/>
  <c r="BW17" i="13"/>
  <c r="BW21" i="13"/>
  <c r="BW25" i="13"/>
  <c r="BW29" i="13"/>
  <c r="BW33" i="13"/>
  <c r="BW37" i="13"/>
  <c r="BW41" i="13"/>
  <c r="BW45" i="13"/>
  <c r="BW49" i="13"/>
  <c r="BW53" i="13"/>
  <c r="BW57" i="13"/>
  <c r="BW61" i="13"/>
  <c r="BW65" i="13"/>
  <c r="BW69" i="13"/>
  <c r="BW73" i="13"/>
  <c r="BW77" i="13"/>
  <c r="BW81" i="13"/>
  <c r="BW85" i="13"/>
  <c r="BW89" i="13"/>
  <c r="BW93" i="13"/>
  <c r="BW97" i="13"/>
  <c r="BW101" i="13"/>
  <c r="BW105" i="13"/>
  <c r="BW109" i="13"/>
  <c r="BW113" i="13"/>
  <c r="BW117" i="13"/>
  <c r="BW121" i="13"/>
  <c r="BW125" i="13"/>
  <c r="BW129" i="13"/>
  <c r="BW133" i="13"/>
  <c r="BW137" i="13"/>
  <c r="BW141" i="13"/>
  <c r="BW145" i="13"/>
  <c r="BW149" i="13"/>
  <c r="BW153" i="13"/>
  <c r="BW157" i="13"/>
  <c r="BW161" i="13"/>
  <c r="BW165" i="13"/>
  <c r="BW169" i="13"/>
  <c r="BW173" i="13"/>
  <c r="BW177" i="13"/>
  <c r="BW181" i="13"/>
  <c r="BW185" i="13"/>
  <c r="BW189" i="13"/>
  <c r="BW193" i="13"/>
  <c r="BW197" i="13"/>
  <c r="BW201" i="13"/>
  <c r="BW205" i="13"/>
  <c r="BW209" i="13"/>
  <c r="BW213" i="13"/>
  <c r="BW217" i="13"/>
  <c r="BW221" i="13"/>
  <c r="BW225" i="13"/>
  <c r="BW229" i="13"/>
  <c r="BW233" i="13"/>
  <c r="BW237" i="13"/>
  <c r="BW241" i="13"/>
  <c r="BW245" i="13"/>
  <c r="BW249" i="13"/>
  <c r="BW253" i="13"/>
  <c r="BW257" i="13"/>
  <c r="BW261" i="13"/>
  <c r="BW265" i="13"/>
  <c r="BW269" i="13"/>
  <c r="BW273" i="13"/>
  <c r="BW277" i="13"/>
  <c r="BW281" i="13"/>
  <c r="BW285" i="13"/>
  <c r="BW289" i="13"/>
  <c r="BW293" i="13"/>
  <c r="BW297" i="13"/>
  <c r="BW301" i="13"/>
  <c r="BW305" i="13"/>
  <c r="BW309" i="13"/>
  <c r="BW313" i="13"/>
  <c r="BW317" i="13"/>
  <c r="BW321" i="13"/>
  <c r="BW325" i="13"/>
  <c r="BW329" i="13"/>
  <c r="BW333" i="13"/>
  <c r="BW337" i="13"/>
  <c r="BW341" i="13"/>
  <c r="BW345" i="13"/>
  <c r="BW349" i="13"/>
  <c r="BW353" i="13"/>
  <c r="BW18" i="13"/>
  <c r="BW23" i="13"/>
  <c r="BW28" i="13"/>
  <c r="BW34" i="13"/>
  <c r="BW39" i="13"/>
  <c r="BW44" i="13"/>
  <c r="BW50" i="13"/>
  <c r="BW55" i="13"/>
  <c r="BW60" i="13"/>
  <c r="BW66" i="13"/>
  <c r="BW71" i="13"/>
  <c r="BW76" i="13"/>
  <c r="BW82" i="13"/>
  <c r="BW87" i="13"/>
  <c r="BW92" i="13"/>
  <c r="BW98" i="13"/>
  <c r="BW103" i="13"/>
  <c r="BW108" i="13"/>
  <c r="BW114" i="13"/>
  <c r="BW119" i="13"/>
  <c r="BW124" i="13"/>
  <c r="BW130" i="13"/>
  <c r="BW135" i="13"/>
  <c r="BW140" i="13"/>
  <c r="BW146" i="13"/>
  <c r="BW151" i="13"/>
  <c r="BW156" i="13"/>
  <c r="BW162" i="13"/>
  <c r="BW167" i="13"/>
  <c r="BW172" i="13"/>
  <c r="BW178" i="13"/>
  <c r="BW183" i="13"/>
  <c r="BW188" i="13"/>
  <c r="BW194" i="13"/>
  <c r="BW199" i="13"/>
  <c r="BW204" i="13"/>
  <c r="BW210" i="13"/>
  <c r="BW215" i="13"/>
  <c r="BW220" i="13"/>
  <c r="BW226" i="13"/>
  <c r="BW231" i="13"/>
  <c r="BW236" i="13"/>
  <c r="BW242" i="13"/>
  <c r="BW247" i="13"/>
  <c r="BW252" i="13"/>
  <c r="BW258" i="13"/>
  <c r="BW263" i="13"/>
  <c r="BW268" i="13"/>
  <c r="BW274" i="13"/>
  <c r="BW279" i="13"/>
  <c r="BW284" i="13"/>
  <c r="BW290" i="13"/>
  <c r="BW295" i="13"/>
  <c r="BW300" i="13"/>
  <c r="BW306" i="13"/>
  <c r="BW311" i="13"/>
  <c r="BW316" i="13"/>
  <c r="BW322" i="13"/>
  <c r="BW327" i="13"/>
  <c r="BW332" i="13"/>
  <c r="BW338" i="13"/>
  <c r="BW343" i="13"/>
  <c r="BW348" i="13"/>
  <c r="BW354" i="13"/>
  <c r="BW358" i="13"/>
  <c r="BW362" i="13"/>
  <c r="BW366" i="13"/>
  <c r="BW370" i="13"/>
  <c r="BW14" i="13"/>
  <c r="BW19" i="13"/>
  <c r="BW24" i="13"/>
  <c r="BW30" i="13"/>
  <c r="BW35" i="13"/>
  <c r="BW40" i="13"/>
  <c r="BW46" i="13"/>
  <c r="BW51" i="13"/>
  <c r="BW56" i="13"/>
  <c r="BW62" i="13"/>
  <c r="BW67" i="13"/>
  <c r="BW72" i="13"/>
  <c r="BW78" i="13"/>
  <c r="BW83" i="13"/>
  <c r="BW88" i="13"/>
  <c r="BW94" i="13"/>
  <c r="BW99" i="13"/>
  <c r="BW16" i="13"/>
  <c r="BW27" i="13"/>
  <c r="BW38" i="13"/>
  <c r="BW48" i="13"/>
  <c r="BW59" i="13"/>
  <c r="BW70" i="13"/>
  <c r="BW80" i="13"/>
  <c r="BW91" i="13"/>
  <c r="BW102" i="13"/>
  <c r="BW110" i="13"/>
  <c r="BW116" i="13"/>
  <c r="BW123" i="13"/>
  <c r="BW131" i="13"/>
  <c r="BW138" i="13"/>
  <c r="BW144" i="13"/>
  <c r="BW152" i="13"/>
  <c r="BW159" i="13"/>
  <c r="BW166" i="13"/>
  <c r="BW174" i="13"/>
  <c r="BW180" i="13"/>
  <c r="BW187" i="13"/>
  <c r="BW195" i="13"/>
  <c r="BW202" i="13"/>
  <c r="BW208" i="13"/>
  <c r="BW216" i="13"/>
  <c r="BW223" i="13"/>
  <c r="BW230" i="13"/>
  <c r="BW238" i="13"/>
  <c r="BW244" i="13"/>
  <c r="BW251" i="13"/>
  <c r="BW259" i="13"/>
  <c r="BW266" i="13"/>
  <c r="BW272" i="13"/>
  <c r="BW280" i="13"/>
  <c r="BW287" i="13"/>
  <c r="BW294" i="13"/>
  <c r="BW302" i="13"/>
  <c r="BW308" i="13"/>
  <c r="BW315" i="13"/>
  <c r="BW323" i="13"/>
  <c r="BW330" i="13"/>
  <c r="BW336" i="13"/>
  <c r="BW344" i="13"/>
  <c r="BW351" i="13"/>
  <c r="BW357" i="13"/>
  <c r="BW363" i="13"/>
  <c r="BW368" i="13"/>
  <c r="BW373" i="13"/>
  <c r="BW250" i="13"/>
  <c r="BW278" i="13"/>
  <c r="BW292" i="13"/>
  <c r="BW307" i="13"/>
  <c r="BW320" i="13"/>
  <c r="BW335" i="13"/>
  <c r="BW350" i="13"/>
  <c r="BW361" i="13"/>
  <c r="BW372" i="13"/>
  <c r="BW20" i="13"/>
  <c r="BW31" i="13"/>
  <c r="BW42" i="13"/>
  <c r="BW52" i="13"/>
  <c r="BW63" i="13"/>
  <c r="BW74" i="13"/>
  <c r="BW84" i="13"/>
  <c r="BW95" i="13"/>
  <c r="BW104" i="13"/>
  <c r="BW111" i="13"/>
  <c r="BW118" i="13"/>
  <c r="BW126" i="13"/>
  <c r="BW132" i="13"/>
  <c r="BW139" i="13"/>
  <c r="BW147" i="13"/>
  <c r="BW154" i="13"/>
  <c r="BW160" i="13"/>
  <c r="BW168" i="13"/>
  <c r="BW175" i="13"/>
  <c r="BW182" i="13"/>
  <c r="BW190" i="13"/>
  <c r="BW196" i="13"/>
  <c r="BW203" i="13"/>
  <c r="BW211" i="13"/>
  <c r="BW218" i="13"/>
  <c r="BW224" i="13"/>
  <c r="BW232" i="13"/>
  <c r="BW239" i="13"/>
  <c r="BW246" i="13"/>
  <c r="BW254" i="13"/>
  <c r="BW260" i="13"/>
  <c r="BW267" i="13"/>
  <c r="BW275" i="13"/>
  <c r="BW282" i="13"/>
  <c r="BW288" i="13"/>
  <c r="BW296" i="13"/>
  <c r="BW303" i="13"/>
  <c r="BW310" i="13"/>
  <c r="BW318" i="13"/>
  <c r="BW324" i="13"/>
  <c r="BW331" i="13"/>
  <c r="BW339" i="13"/>
  <c r="BW346" i="13"/>
  <c r="BW352" i="13"/>
  <c r="BW359" i="13"/>
  <c r="BW364" i="13"/>
  <c r="BW369" i="13"/>
  <c r="BW22" i="13"/>
  <c r="BW32" i="13"/>
  <c r="BW43" i="13"/>
  <c r="BW54" i="13"/>
  <c r="BW64" i="13"/>
  <c r="BW75" i="13"/>
  <c r="BW86" i="13"/>
  <c r="BW96" i="13"/>
  <c r="BW106" i="13"/>
  <c r="BW112" i="13"/>
  <c r="BW120" i="13"/>
  <c r="BW127" i="13"/>
  <c r="BW134" i="13"/>
  <c r="BW142" i="13"/>
  <c r="BW148" i="13"/>
  <c r="BW155" i="13"/>
  <c r="BW163" i="13"/>
  <c r="BW170" i="13"/>
  <c r="BW176" i="13"/>
  <c r="BW184" i="13"/>
  <c r="BW191" i="13"/>
  <c r="BW198" i="13"/>
  <c r="BW206" i="13"/>
  <c r="BW212" i="13"/>
  <c r="BW219" i="13"/>
  <c r="BW227" i="13"/>
  <c r="BW234" i="13"/>
  <c r="BW240" i="13"/>
  <c r="BW248" i="13"/>
  <c r="BW255" i="13"/>
  <c r="BW262" i="13"/>
  <c r="BW270" i="13"/>
  <c r="BW276" i="13"/>
  <c r="BW283" i="13"/>
  <c r="BW291" i="13"/>
  <c r="BW298" i="13"/>
  <c r="BW304" i="13"/>
  <c r="BW312" i="13"/>
  <c r="BW319" i="13"/>
  <c r="BW326" i="13"/>
  <c r="BW334" i="13"/>
  <c r="BW340" i="13"/>
  <c r="BW347" i="13"/>
  <c r="BW355" i="13"/>
  <c r="BW360" i="13"/>
  <c r="BW365" i="13"/>
  <c r="BW371" i="13"/>
  <c r="BW26" i="13"/>
  <c r="BW36" i="13"/>
  <c r="BW47" i="13"/>
  <c r="BW58" i="13"/>
  <c r="BW68" i="13"/>
  <c r="BW79" i="13"/>
  <c r="BW90" i="13"/>
  <c r="BW100" i="13"/>
  <c r="BW107" i="13"/>
  <c r="BW115" i="13"/>
  <c r="BW122" i="13"/>
  <c r="BW128" i="13"/>
  <c r="BW136" i="13"/>
  <c r="BW143" i="13"/>
  <c r="BW150" i="13"/>
  <c r="BW158" i="13"/>
  <c r="BW164" i="13"/>
  <c r="BW171" i="13"/>
  <c r="BW179" i="13"/>
  <c r="BW186" i="13"/>
  <c r="BW192" i="13"/>
  <c r="BW200" i="13"/>
  <c r="BW207" i="13"/>
  <c r="BW214" i="13"/>
  <c r="BW222" i="13"/>
  <c r="BW228" i="13"/>
  <c r="BW235" i="13"/>
  <c r="BW243" i="13"/>
  <c r="BW256" i="13"/>
  <c r="BW264" i="13"/>
  <c r="BW271" i="13"/>
  <c r="BW286" i="13"/>
  <c r="BW299" i="13"/>
  <c r="BW314" i="13"/>
  <c r="BW328" i="13"/>
  <c r="BW342" i="13"/>
  <c r="BW356" i="13"/>
  <c r="BW367" i="13"/>
  <c r="F56" i="12"/>
  <c r="AC70" i="12"/>
  <c r="R56" i="12"/>
  <c r="M43" i="12"/>
  <c r="K70" i="12"/>
  <c r="F70" i="12"/>
  <c r="K43" i="12"/>
  <c r="U56" i="12"/>
  <c r="F43" i="12"/>
  <c r="U83" i="12"/>
  <c r="AC56" i="12"/>
  <c r="AH56" i="12"/>
  <c r="AD70" i="12"/>
  <c r="M56" i="12"/>
  <c r="J56" i="12"/>
  <c r="AI70" i="12"/>
  <c r="AB83" i="12"/>
  <c r="AB43" i="12"/>
  <c r="Z70" i="12"/>
  <c r="V56" i="12"/>
  <c r="S56" i="12"/>
  <c r="O43" i="12"/>
  <c r="L70" i="12"/>
  <c r="CF7" i="13"/>
  <c r="DA7" i="13"/>
  <c r="AC43" i="12"/>
  <c r="AE56" i="12"/>
  <c r="X70" i="12"/>
  <c r="AB56" i="12"/>
  <c r="T83" i="12"/>
  <c r="AF56" i="12"/>
  <c r="Y83" i="12"/>
  <c r="G43" i="12"/>
  <c r="N43" i="12"/>
  <c r="S70" i="12"/>
  <c r="K56" i="12"/>
  <c r="K83" i="12"/>
  <c r="R43" i="12"/>
  <c r="O56" i="12"/>
  <c r="L83" i="12"/>
  <c r="AF83" i="12"/>
  <c r="AG56" i="12"/>
  <c r="N70" i="12"/>
  <c r="N83" i="12"/>
  <c r="G56" i="12"/>
  <c r="AB70" i="12"/>
  <c r="AC83" i="12"/>
  <c r="Y70" i="12"/>
  <c r="Q56" i="12"/>
  <c r="Y43" i="12"/>
  <c r="V70" i="12"/>
  <c r="N56" i="12"/>
  <c r="AE83" i="12"/>
  <c r="AI56" i="12"/>
  <c r="X83" i="12"/>
  <c r="U43" i="12"/>
  <c r="Q43" i="12"/>
  <c r="G83" i="12"/>
  <c r="G70" i="12"/>
  <c r="P70" i="12"/>
  <c r="AF70" i="12"/>
  <c r="X56" i="12"/>
  <c r="M83" i="12"/>
  <c r="I70" i="12"/>
  <c r="J83" i="12"/>
  <c r="O83" i="12"/>
  <c r="AI83" i="12"/>
  <c r="W56" i="12"/>
  <c r="P83" i="12"/>
  <c r="V83" i="12"/>
  <c r="AD83" i="12"/>
  <c r="AA83" i="12"/>
  <c r="W43" i="12"/>
  <c r="O70" i="12"/>
  <c r="E3" i="13"/>
  <c r="C112" i="12"/>
  <c r="X111" i="12" s="1"/>
  <c r="C101" i="12"/>
  <c r="AB100" i="12" s="1"/>
  <c r="G80" i="14"/>
  <c r="AM80" i="14" s="1"/>
  <c r="G81" i="14"/>
  <c r="AM81" i="14" s="1"/>
  <c r="CD3" i="13"/>
  <c r="T7" i="13"/>
  <c r="BI3" i="13"/>
  <c r="C90" i="12"/>
  <c r="M89" i="12" s="1"/>
  <c r="R3" i="13"/>
  <c r="C40" i="12"/>
  <c r="R34" i="5"/>
  <c r="R45" i="5"/>
  <c r="R39" i="5"/>
  <c r="R42" i="5"/>
  <c r="I13" i="8"/>
  <c r="J13" i="8" s="1"/>
  <c r="K13" i="8" s="1"/>
  <c r="L13" i="8" s="1"/>
  <c r="M13" i="8" s="1"/>
  <c r="N13" i="8" s="1"/>
  <c r="O13" i="8" s="1"/>
  <c r="P13" i="8" s="1"/>
  <c r="Q13" i="8" s="1"/>
  <c r="R13" i="8" s="1"/>
  <c r="S13" i="8" s="1"/>
  <c r="T13" i="8" s="1"/>
  <c r="U13" i="8" s="1"/>
  <c r="V13" i="8" s="1"/>
  <c r="W13" i="8" s="1"/>
  <c r="X13" i="8" s="1"/>
  <c r="Y13" i="8" s="1"/>
  <c r="Z13" i="8" s="1"/>
  <c r="AA13" i="8" s="1"/>
  <c r="AB13" i="8" s="1"/>
  <c r="AC13" i="8" s="1"/>
  <c r="AD13" i="8" s="1"/>
  <c r="AE13" i="8" s="1"/>
  <c r="AF13" i="8" s="1"/>
  <c r="AG13" i="8" s="1"/>
  <c r="AH13" i="8" s="1"/>
  <c r="AI13" i="8" s="1"/>
  <c r="AJ13" i="8" s="1"/>
  <c r="AK13" i="8" s="1"/>
  <c r="T6" i="13"/>
  <c r="H10" i="8"/>
  <c r="H14" i="8" s="1"/>
  <c r="O46" i="5"/>
  <c r="Q54" i="5" s="1"/>
  <c r="E6" i="13"/>
  <c r="I73" i="14"/>
  <c r="H91" i="14"/>
  <c r="J95" i="14"/>
  <c r="C66" i="12"/>
  <c r="AG3" i="13"/>
  <c r="U90" i="14"/>
  <c r="AL72" i="14"/>
  <c r="AV3" i="13"/>
  <c r="C79" i="12"/>
  <c r="C111" i="12"/>
  <c r="CY3" i="13"/>
  <c r="K13" i="5"/>
  <c r="H28" i="6"/>
  <c r="H59" i="6"/>
  <c r="R83" i="12"/>
  <c r="AH83" i="12"/>
  <c r="AI43" i="12"/>
  <c r="AA43" i="12"/>
  <c r="S43" i="12"/>
  <c r="BK8" i="13"/>
  <c r="M56" i="5"/>
  <c r="AI6" i="13"/>
  <c r="AM20" i="14"/>
  <c r="I43" i="12"/>
  <c r="Z83" i="12"/>
  <c r="AX7" i="13"/>
  <c r="AE43" i="12"/>
  <c r="BK4" i="13"/>
  <c r="BV14" i="13" s="1"/>
  <c r="CF4" i="13"/>
  <c r="Q83" i="12"/>
  <c r="AG83" i="12"/>
  <c r="U70" i="12"/>
  <c r="Y56" i="12"/>
  <c r="AG43" i="12"/>
  <c r="R70" i="12"/>
  <c r="AH70" i="12"/>
  <c r="AX6" i="13"/>
  <c r="AM28" i="14"/>
  <c r="G27" i="7"/>
  <c r="G24" i="14"/>
  <c r="M55" i="5"/>
  <c r="M53" i="5"/>
  <c r="P20" i="5"/>
  <c r="R25" i="5" l="1"/>
  <c r="R51" i="5"/>
  <c r="S51" i="5" s="1"/>
  <c r="H12" i="8"/>
  <c r="H16" i="8" s="1"/>
  <c r="Q56" i="5"/>
  <c r="R55" i="5"/>
  <c r="S55" i="5" s="1"/>
  <c r="L46" i="7"/>
  <c r="AH100" i="12"/>
  <c r="Q100" i="12"/>
  <c r="G100" i="12"/>
  <c r="Z89" i="12"/>
  <c r="AA89" i="12"/>
  <c r="W89" i="12"/>
  <c r="AB111" i="12"/>
  <c r="AH111" i="12"/>
  <c r="AF111" i="12"/>
  <c r="H90" i="12"/>
  <c r="P90" i="12"/>
  <c r="X90" i="12"/>
  <c r="AF90" i="12"/>
  <c r="I90" i="12"/>
  <c r="Q90" i="12"/>
  <c r="Y90" i="12"/>
  <c r="AG90" i="12"/>
  <c r="J90" i="12"/>
  <c r="R90" i="12"/>
  <c r="Z90" i="12"/>
  <c r="AH90" i="12"/>
  <c r="M90" i="12"/>
  <c r="AC90" i="12"/>
  <c r="N90" i="12"/>
  <c r="AD90" i="12"/>
  <c r="W90" i="12"/>
  <c r="K90" i="12"/>
  <c r="S90" i="12"/>
  <c r="AA90" i="12"/>
  <c r="AI90" i="12"/>
  <c r="U90" i="12"/>
  <c r="V90" i="12"/>
  <c r="G90" i="12"/>
  <c r="L90" i="12"/>
  <c r="T90" i="12"/>
  <c r="AB90" i="12"/>
  <c r="F90" i="12"/>
  <c r="O90" i="12"/>
  <c r="AE90" i="12"/>
  <c r="V101" i="12"/>
  <c r="O101" i="12"/>
  <c r="W101" i="12"/>
  <c r="AH101" i="12"/>
  <c r="G101" i="12"/>
  <c r="H101" i="12"/>
  <c r="P101" i="12"/>
  <c r="X101" i="12"/>
  <c r="AF101" i="12"/>
  <c r="I101" i="12"/>
  <c r="Q101" i="12"/>
  <c r="Y101" i="12"/>
  <c r="AG101" i="12"/>
  <c r="J101" i="12"/>
  <c r="K101" i="12"/>
  <c r="S101" i="12"/>
  <c r="AA101" i="12"/>
  <c r="AI101" i="12"/>
  <c r="T101" i="12"/>
  <c r="L101" i="12"/>
  <c r="AB101" i="12"/>
  <c r="F101" i="12"/>
  <c r="AE101" i="12"/>
  <c r="Z101" i="12"/>
  <c r="M101" i="12"/>
  <c r="U101" i="12"/>
  <c r="AC101" i="12"/>
  <c r="N101" i="12"/>
  <c r="AD101" i="12"/>
  <c r="R101" i="12"/>
  <c r="Z100" i="12"/>
  <c r="AF100" i="12"/>
  <c r="AD100" i="12"/>
  <c r="AI100" i="12"/>
  <c r="R89" i="12"/>
  <c r="AF89" i="12"/>
  <c r="O89" i="12"/>
  <c r="AE111" i="12"/>
  <c r="T111" i="12"/>
  <c r="Z111" i="12"/>
  <c r="J112" i="12"/>
  <c r="Z112" i="12"/>
  <c r="K112" i="12"/>
  <c r="S112" i="12"/>
  <c r="AA112" i="12"/>
  <c r="L112" i="12"/>
  <c r="T112" i="12"/>
  <c r="AB112" i="12"/>
  <c r="F112" i="12"/>
  <c r="M112" i="12"/>
  <c r="U112" i="12"/>
  <c r="AC112" i="12"/>
  <c r="N112" i="12"/>
  <c r="V112" i="12"/>
  <c r="AD112" i="12"/>
  <c r="G112" i="12"/>
  <c r="O112" i="12"/>
  <c r="W112" i="12"/>
  <c r="AE112" i="12"/>
  <c r="X112" i="12"/>
  <c r="H112" i="12"/>
  <c r="P112" i="12"/>
  <c r="AF112" i="12"/>
  <c r="I112" i="12"/>
  <c r="Q112" i="12"/>
  <c r="Y112" i="12"/>
  <c r="AG112" i="12"/>
  <c r="R112" i="12"/>
  <c r="AH112" i="12"/>
  <c r="AI112" i="12"/>
  <c r="R100" i="12"/>
  <c r="X100" i="12"/>
  <c r="V100" i="12"/>
  <c r="S100" i="12"/>
  <c r="J89" i="12"/>
  <c r="X89" i="12"/>
  <c r="G89" i="12"/>
  <c r="AD111" i="12"/>
  <c r="L111" i="12"/>
  <c r="R111" i="12"/>
  <c r="P111" i="12"/>
  <c r="J100" i="12"/>
  <c r="P100" i="12"/>
  <c r="N100" i="12"/>
  <c r="T89" i="12"/>
  <c r="AG89" i="12"/>
  <c r="P89" i="12"/>
  <c r="AD89" i="12"/>
  <c r="V111" i="12"/>
  <c r="AI111" i="12"/>
  <c r="J111" i="12"/>
  <c r="H111" i="12"/>
  <c r="T100" i="12"/>
  <c r="H100" i="12"/>
  <c r="AC100" i="12"/>
  <c r="AI89" i="12"/>
  <c r="Y89" i="12"/>
  <c r="H89" i="12"/>
  <c r="V89" i="12"/>
  <c r="N111" i="12"/>
  <c r="AA111" i="12"/>
  <c r="AG111" i="12"/>
  <c r="W111" i="12"/>
  <c r="AA100" i="12"/>
  <c r="AG100" i="12"/>
  <c r="AE100" i="12"/>
  <c r="U100" i="12"/>
  <c r="K89" i="12"/>
  <c r="Q89" i="12"/>
  <c r="AB89" i="12"/>
  <c r="N89" i="12"/>
  <c r="AC111" i="12"/>
  <c r="S111" i="12"/>
  <c r="Y111" i="12"/>
  <c r="O111" i="12"/>
  <c r="K100" i="12"/>
  <c r="I100" i="12"/>
  <c r="W100" i="12"/>
  <c r="M100" i="12"/>
  <c r="F89" i="12"/>
  <c r="I89" i="12"/>
  <c r="S89" i="12"/>
  <c r="AC89" i="12"/>
  <c r="U111" i="12"/>
  <c r="K111" i="12"/>
  <c r="Q111" i="12"/>
  <c r="G111" i="12"/>
  <c r="F100" i="12"/>
  <c r="Y100" i="12"/>
  <c r="O100" i="12"/>
  <c r="L100" i="12"/>
  <c r="AH89" i="12"/>
  <c r="L89" i="12"/>
  <c r="AE89" i="12"/>
  <c r="U89" i="12"/>
  <c r="M111" i="12"/>
  <c r="F111" i="12"/>
  <c r="I111" i="12"/>
  <c r="G83" i="14"/>
  <c r="G82" i="14" s="1"/>
  <c r="AL90" i="14"/>
  <c r="AI14" i="13"/>
  <c r="AO14" i="13" s="1"/>
  <c r="AI15" i="13" s="1"/>
  <c r="H46" i="6"/>
  <c r="H21" i="8" s="1"/>
  <c r="I21" i="8" s="1"/>
  <c r="J21" i="8" s="1"/>
  <c r="K21" i="8" s="1"/>
  <c r="L21" i="8" s="1"/>
  <c r="M21" i="8" s="1"/>
  <c r="N21" i="8" s="1"/>
  <c r="O21" i="8" s="1"/>
  <c r="P21" i="8" s="1"/>
  <c r="Q21" i="8" s="1"/>
  <c r="R21" i="8" s="1"/>
  <c r="S21" i="8" s="1"/>
  <c r="T21" i="8" s="1"/>
  <c r="U21" i="8" s="1"/>
  <c r="V21" i="8" s="1"/>
  <c r="W21" i="8" s="1"/>
  <c r="X21" i="8" s="1"/>
  <c r="Y21" i="8" s="1"/>
  <c r="Z21" i="8" s="1"/>
  <c r="AA21" i="8" s="1"/>
  <c r="AB21" i="8" s="1"/>
  <c r="AC21" i="8" s="1"/>
  <c r="AD21" i="8" s="1"/>
  <c r="AE21" i="8" s="1"/>
  <c r="AF21" i="8" s="1"/>
  <c r="AG21" i="8" s="1"/>
  <c r="AH21" i="8" s="1"/>
  <c r="AI21" i="8" s="1"/>
  <c r="AJ21" i="8" s="1"/>
  <c r="AK21" i="8" s="1"/>
  <c r="EU16" i="13"/>
  <c r="AG14" i="13"/>
  <c r="DP14" i="13"/>
  <c r="EO17" i="13"/>
  <c r="EQ17" i="13"/>
  <c r="EW17" i="13" s="1"/>
  <c r="BX14" i="13"/>
  <c r="BY14" i="13" s="1"/>
  <c r="BZ14" i="13"/>
  <c r="AA93" i="12"/>
  <c r="F93" i="12"/>
  <c r="CQ14" i="13"/>
  <c r="F115" i="12"/>
  <c r="R115" i="12"/>
  <c r="U115" i="12"/>
  <c r="M93" i="12"/>
  <c r="AB115" i="12"/>
  <c r="N115" i="12"/>
  <c r="V115" i="12"/>
  <c r="AC115" i="12"/>
  <c r="AD115" i="12"/>
  <c r="W115" i="12"/>
  <c r="M115" i="12"/>
  <c r="G115" i="12"/>
  <c r="V93" i="12"/>
  <c r="T115" i="12"/>
  <c r="P115" i="12"/>
  <c r="AI115" i="12"/>
  <c r="AE115" i="12"/>
  <c r="L115" i="12"/>
  <c r="Q115" i="12"/>
  <c r="O115" i="12"/>
  <c r="AG115" i="12"/>
  <c r="AF115" i="12"/>
  <c r="H115" i="12"/>
  <c r="Y115" i="12"/>
  <c r="I115" i="12"/>
  <c r="Z115" i="12"/>
  <c r="X93" i="12"/>
  <c r="AA115" i="12"/>
  <c r="J115" i="12"/>
  <c r="AH115" i="12"/>
  <c r="K115" i="12"/>
  <c r="X115" i="12"/>
  <c r="S115" i="12"/>
  <c r="W93" i="12"/>
  <c r="AF93" i="12"/>
  <c r="P93" i="12"/>
  <c r="AB93" i="12"/>
  <c r="P104" i="12"/>
  <c r="AB104" i="12"/>
  <c r="X104" i="12"/>
  <c r="AG104" i="12"/>
  <c r="N93" i="12"/>
  <c r="Z93" i="12"/>
  <c r="J104" i="12"/>
  <c r="L93" i="12"/>
  <c r="AA104" i="12"/>
  <c r="W104" i="12"/>
  <c r="AF104" i="12"/>
  <c r="Q104" i="12"/>
  <c r="AH104" i="12"/>
  <c r="I93" i="12"/>
  <c r="R93" i="12"/>
  <c r="V104" i="12"/>
  <c r="R104" i="12"/>
  <c r="AG93" i="12"/>
  <c r="U104" i="12"/>
  <c r="I104" i="12"/>
  <c r="O104" i="12"/>
  <c r="L104" i="12"/>
  <c r="T104" i="12"/>
  <c r="J93" i="12"/>
  <c r="AE93" i="12"/>
  <c r="Y93" i="12"/>
  <c r="AC104" i="12"/>
  <c r="AD93" i="12"/>
  <c r="AI93" i="12"/>
  <c r="Q93" i="12"/>
  <c r="T93" i="12"/>
  <c r="Y104" i="12"/>
  <c r="Z104" i="12"/>
  <c r="AE104" i="12"/>
  <c r="AI104" i="12"/>
  <c r="S93" i="12"/>
  <c r="O93" i="12"/>
  <c r="K93" i="12"/>
  <c r="G104" i="12"/>
  <c r="S104" i="12"/>
  <c r="H93" i="12"/>
  <c r="N104" i="12"/>
  <c r="G93" i="12"/>
  <c r="M104" i="12"/>
  <c r="AH93" i="12"/>
  <c r="F104" i="12"/>
  <c r="AD104" i="12"/>
  <c r="H104" i="12"/>
  <c r="AC93" i="12"/>
  <c r="K104" i="12"/>
  <c r="U93" i="12"/>
  <c r="L57" i="5"/>
  <c r="R56" i="5" s="1"/>
  <c r="R46" i="5"/>
  <c r="S54" i="5" s="1"/>
  <c r="I10" i="8"/>
  <c r="J10" i="8" s="1"/>
  <c r="Q46" i="5"/>
  <c r="R54" i="5" s="1"/>
  <c r="Q52" i="5"/>
  <c r="H15" i="6" s="1"/>
  <c r="G79" i="14"/>
  <c r="M57" i="5"/>
  <c r="S56" i="5" s="1"/>
  <c r="K14" i="5"/>
  <c r="D65" i="15"/>
  <c r="I91" i="14"/>
  <c r="J73" i="14"/>
  <c r="G25" i="14"/>
  <c r="AM25" i="14" s="1"/>
  <c r="G28" i="7"/>
  <c r="E38" i="7"/>
  <c r="C28" i="7" s="1"/>
  <c r="AM24" i="14"/>
  <c r="H26" i="8"/>
  <c r="K95" i="14"/>
  <c r="I28" i="6"/>
  <c r="I12" i="8" l="1"/>
  <c r="J12" i="8" s="1"/>
  <c r="S57" i="5"/>
  <c r="H19" i="6"/>
  <c r="I16" i="8"/>
  <c r="AM14" i="13"/>
  <c r="AG15" i="13"/>
  <c r="AM15" i="13" s="1"/>
  <c r="AO15" i="13"/>
  <c r="AI16" i="13" s="1"/>
  <c r="AO16" i="13" s="1"/>
  <c r="AM83" i="14"/>
  <c r="I46" i="6"/>
  <c r="H20" i="6"/>
  <c r="EO18" i="13"/>
  <c r="EQ18" i="13"/>
  <c r="EW18" i="13" s="1"/>
  <c r="EU17" i="13"/>
  <c r="CU14" i="13"/>
  <c r="CS14" i="13"/>
  <c r="CT14" i="13" s="1"/>
  <c r="DQ14" i="13"/>
  <c r="DK15" i="13" s="1"/>
  <c r="DL15" i="13" s="1"/>
  <c r="I14" i="8"/>
  <c r="H21" i="6"/>
  <c r="R52" i="5"/>
  <c r="S52" i="5" s="1"/>
  <c r="I15" i="6"/>
  <c r="H11" i="8"/>
  <c r="H15" i="8" s="1"/>
  <c r="H17" i="8" s="1"/>
  <c r="AM79" i="14"/>
  <c r="G78" i="14"/>
  <c r="G87" i="14" s="1"/>
  <c r="K73" i="14"/>
  <c r="J91" i="14"/>
  <c r="K12" i="8"/>
  <c r="J16" i="8"/>
  <c r="I26" i="8"/>
  <c r="H27" i="8"/>
  <c r="F38" i="7"/>
  <c r="C26" i="7"/>
  <c r="D26" i="7" s="1"/>
  <c r="C27" i="7"/>
  <c r="D27" i="7" s="1"/>
  <c r="K10" i="8"/>
  <c r="J14" i="8"/>
  <c r="Q57" i="5"/>
  <c r="R57" i="5"/>
  <c r="L95" i="14"/>
  <c r="G15" i="14"/>
  <c r="I31" i="6" l="1"/>
  <c r="AG16" i="13"/>
  <c r="AM16" i="13" s="1"/>
  <c r="AM87" i="14"/>
  <c r="D28" i="7"/>
  <c r="H23" i="6"/>
  <c r="H36" i="6"/>
  <c r="EQ19" i="13"/>
  <c r="EW19" i="13" s="1"/>
  <c r="EO19" i="13"/>
  <c r="EU18" i="13"/>
  <c r="DN15" i="13"/>
  <c r="DO15" i="13" s="1"/>
  <c r="DP15" i="13" s="1"/>
  <c r="CV14" i="13"/>
  <c r="CP15" i="13" s="1"/>
  <c r="CQ15" i="13" s="1"/>
  <c r="CS15" i="13" s="1"/>
  <c r="CA14" i="13"/>
  <c r="BU15" i="13" s="1"/>
  <c r="BV15" i="13" s="1"/>
  <c r="I11" i="8"/>
  <c r="I15" i="8" s="1"/>
  <c r="I17" i="8" s="1"/>
  <c r="H97" i="14"/>
  <c r="H98" i="14" s="1"/>
  <c r="K97" i="14"/>
  <c r="K98" i="14" s="1"/>
  <c r="I97" i="14"/>
  <c r="I98" i="14" s="1"/>
  <c r="J97" i="14"/>
  <c r="J98" i="14" s="1"/>
  <c r="AI17" i="13"/>
  <c r="AO17" i="13" s="1"/>
  <c r="AG17" i="13"/>
  <c r="L12" i="8"/>
  <c r="K16" i="8"/>
  <c r="M95" i="14"/>
  <c r="L97" i="14"/>
  <c r="L98" i="14" s="1"/>
  <c r="G55" i="7"/>
  <c r="G50" i="14"/>
  <c r="E68" i="7"/>
  <c r="I27" i="8"/>
  <c r="J26" i="8"/>
  <c r="L10" i="8"/>
  <c r="K14" i="8"/>
  <c r="L73" i="14"/>
  <c r="K91" i="14"/>
  <c r="H61" i="6" l="1"/>
  <c r="I61" i="6" s="1"/>
  <c r="H20" i="8"/>
  <c r="H24" i="8" s="1"/>
  <c r="H29" i="8" s="1"/>
  <c r="I36" i="6"/>
  <c r="DQ15" i="13"/>
  <c r="DK16" i="13" s="1"/>
  <c r="DL16" i="13" s="1"/>
  <c r="DN16" i="13" s="1"/>
  <c r="DQ16" i="13" s="1"/>
  <c r="DK17" i="13" s="1"/>
  <c r="DL17" i="13" s="1"/>
  <c r="DN17" i="13" s="1"/>
  <c r="EU19" i="13"/>
  <c r="EO20" i="13"/>
  <c r="EQ20" i="13"/>
  <c r="EW20" i="13" s="1"/>
  <c r="BX15" i="13"/>
  <c r="BY15" i="13" s="1"/>
  <c r="CV15" i="13"/>
  <c r="CP16" i="13" s="1"/>
  <c r="CQ16" i="13" s="1"/>
  <c r="CS16" i="13" s="1"/>
  <c r="CT15" i="13"/>
  <c r="CU15" i="13" s="1"/>
  <c r="J11" i="8"/>
  <c r="J15" i="8" s="1"/>
  <c r="AM17" i="13"/>
  <c r="G35" i="14"/>
  <c r="AM50" i="14"/>
  <c r="L14" i="8"/>
  <c r="M10" i="8"/>
  <c r="K26" i="8"/>
  <c r="J27" i="8"/>
  <c r="AI18" i="13"/>
  <c r="AO18" i="13" s="1"/>
  <c r="AG18" i="13"/>
  <c r="L91" i="14"/>
  <c r="M73" i="14"/>
  <c r="L21" i="7"/>
  <c r="L24" i="7" s="1"/>
  <c r="O24" i="7" s="1"/>
  <c r="O27" i="7" s="1"/>
  <c r="N95" i="14"/>
  <c r="M97" i="14"/>
  <c r="M98" i="14" s="1"/>
  <c r="L16" i="8"/>
  <c r="M12" i="8"/>
  <c r="H63" i="6" l="1"/>
  <c r="D61" i="15" s="1"/>
  <c r="I20" i="8"/>
  <c r="J20" i="8" s="1"/>
  <c r="EQ21" i="13"/>
  <c r="EW21" i="13" s="1"/>
  <c r="EO21" i="13"/>
  <c r="EU20" i="13"/>
  <c r="BZ15" i="13"/>
  <c r="CA15" i="13"/>
  <c r="BU16" i="13" s="1"/>
  <c r="BV16" i="13" s="1"/>
  <c r="DQ17" i="13"/>
  <c r="DK18" i="13" s="1"/>
  <c r="DL18" i="13" s="1"/>
  <c r="DN18" i="13" s="1"/>
  <c r="DO17" i="13"/>
  <c r="DO16" i="13"/>
  <c r="DP16" i="13" s="1"/>
  <c r="J17" i="8"/>
  <c r="K11" i="8"/>
  <c r="K15" i="8" s="1"/>
  <c r="K17" i="8" s="1"/>
  <c r="AM18" i="13"/>
  <c r="N10" i="8"/>
  <c r="M14" i="8"/>
  <c r="AG19" i="13"/>
  <c r="AI19" i="13"/>
  <c r="AO19" i="13" s="1"/>
  <c r="O95" i="14"/>
  <c r="N97" i="14"/>
  <c r="N98" i="14" s="1"/>
  <c r="M16" i="8"/>
  <c r="N12" i="8"/>
  <c r="L25" i="7"/>
  <c r="L27" i="7" s="1"/>
  <c r="G71" i="14"/>
  <c r="M91" i="14"/>
  <c r="N73" i="14"/>
  <c r="L26" i="8"/>
  <c r="K27" i="8"/>
  <c r="I63" i="6" l="1"/>
  <c r="I24" i="8"/>
  <c r="I29" i="8" s="1"/>
  <c r="EU21" i="13"/>
  <c r="EQ22" i="13"/>
  <c r="EW22" i="13" s="1"/>
  <c r="EO22" i="13"/>
  <c r="DP17" i="13"/>
  <c r="BX16" i="13"/>
  <c r="CA16" i="13" s="1"/>
  <c r="BU17" i="13" s="1"/>
  <c r="BV17" i="13" s="1"/>
  <c r="BX17" i="13" s="1"/>
  <c r="DQ18" i="13"/>
  <c r="DK19" i="13" s="1"/>
  <c r="DL19" i="13" s="1"/>
  <c r="DN19" i="13" s="1"/>
  <c r="DO18" i="13"/>
  <c r="CT16" i="13"/>
  <c r="CU16" i="13" s="1"/>
  <c r="CV16" i="13"/>
  <c r="CP17" i="13" s="1"/>
  <c r="CQ17" i="13" s="1"/>
  <c r="CS17" i="13" s="1"/>
  <c r="L11" i="8"/>
  <c r="L15" i="8" s="1"/>
  <c r="L17" i="8" s="1"/>
  <c r="P95" i="14"/>
  <c r="O97" i="14"/>
  <c r="O98" i="14" s="1"/>
  <c r="N16" i="8"/>
  <c r="O12" i="8"/>
  <c r="N14" i="8"/>
  <c r="O10" i="8"/>
  <c r="D59" i="15"/>
  <c r="AG20" i="13"/>
  <c r="AI20" i="13"/>
  <c r="AO20" i="13" s="1"/>
  <c r="J24" i="8"/>
  <c r="J29" i="8" s="1"/>
  <c r="K20" i="8"/>
  <c r="N91" i="14"/>
  <c r="O73" i="14"/>
  <c r="L27" i="8"/>
  <c r="M26" i="8"/>
  <c r="AM71" i="14"/>
  <c r="AM72" i="14" s="1"/>
  <c r="G70" i="14"/>
  <c r="G72" i="14" s="1"/>
  <c r="G90" i="14" s="1"/>
  <c r="AM19" i="13"/>
  <c r="EU22" i="13" l="1"/>
  <c r="DP18" i="13"/>
  <c r="EQ23" i="13"/>
  <c r="EW23" i="13" s="1"/>
  <c r="EO23" i="13"/>
  <c r="BY16" i="13"/>
  <c r="M11" i="8"/>
  <c r="M15" i="8" s="1"/>
  <c r="M17" i="8" s="1"/>
  <c r="DQ19" i="13"/>
  <c r="DK20" i="13" s="1"/>
  <c r="DL20" i="13" s="1"/>
  <c r="DN20" i="13" s="1"/>
  <c r="DO19" i="13"/>
  <c r="CA17" i="13"/>
  <c r="BU18" i="13" s="1"/>
  <c r="BV18" i="13" s="1"/>
  <c r="BX18" i="13" s="1"/>
  <c r="BY17" i="13"/>
  <c r="P73" i="14"/>
  <c r="O91" i="14"/>
  <c r="L20" i="8"/>
  <c r="K24" i="8"/>
  <c r="K29" i="8" s="1"/>
  <c r="AM20" i="13"/>
  <c r="AG21" i="13"/>
  <c r="AI21" i="13"/>
  <c r="AO21" i="13" s="1"/>
  <c r="P12" i="8"/>
  <c r="O16" i="8"/>
  <c r="Q95" i="14"/>
  <c r="P97" i="14"/>
  <c r="P98" i="14" s="1"/>
  <c r="M27" i="8"/>
  <c r="N26" i="8"/>
  <c r="O14" i="8"/>
  <c r="P10" i="8"/>
  <c r="EU23" i="13" l="1"/>
  <c r="N11" i="8"/>
  <c r="N15" i="8" s="1"/>
  <c r="N17" i="8" s="1"/>
  <c r="DP19" i="13"/>
  <c r="EQ24" i="13"/>
  <c r="EW24" i="13" s="1"/>
  <c r="EO24" i="13"/>
  <c r="BZ16" i="13"/>
  <c r="BZ17" i="13" s="1"/>
  <c r="DQ20" i="13"/>
  <c r="DK21" i="13" s="1"/>
  <c r="DL21" i="13" s="1"/>
  <c r="DN21" i="13" s="1"/>
  <c r="DO20" i="13"/>
  <c r="CT17" i="13"/>
  <c r="CU17" i="13" s="1"/>
  <c r="CV17" i="13"/>
  <c r="CP18" i="13" s="1"/>
  <c r="CQ18" i="13" s="1"/>
  <c r="CS18" i="13" s="1"/>
  <c r="CA18" i="13"/>
  <c r="BU19" i="13" s="1"/>
  <c r="BV19" i="13" s="1"/>
  <c r="BX19" i="13" s="1"/>
  <c r="BY18" i="13"/>
  <c r="AG22" i="13"/>
  <c r="AI22" i="13"/>
  <c r="AO22" i="13" s="1"/>
  <c r="P16" i="8"/>
  <c r="Q12" i="8"/>
  <c r="AM21" i="13"/>
  <c r="P91" i="14"/>
  <c r="Q73" i="14"/>
  <c r="O26" i="8"/>
  <c r="N27" i="8"/>
  <c r="M20" i="8"/>
  <c r="L24" i="8"/>
  <c r="L29" i="8" s="1"/>
  <c r="P14" i="8"/>
  <c r="Q10" i="8"/>
  <c r="R95" i="14"/>
  <c r="Q97" i="14"/>
  <c r="Q98" i="14" s="1"/>
  <c r="O11" i="8" l="1"/>
  <c r="P11" i="8" s="1"/>
  <c r="DP20" i="13"/>
  <c r="EU24" i="13"/>
  <c r="EQ25" i="13"/>
  <c r="EW25" i="13" s="1"/>
  <c r="EO25" i="13"/>
  <c r="BZ18" i="13"/>
  <c r="DQ21" i="13"/>
  <c r="DK22" i="13" s="1"/>
  <c r="DL22" i="13" s="1"/>
  <c r="DN22" i="13" s="1"/>
  <c r="DO21" i="13"/>
  <c r="CA19" i="13"/>
  <c r="BU20" i="13" s="1"/>
  <c r="BV20" i="13" s="1"/>
  <c r="BX20" i="13" s="1"/>
  <c r="BY19" i="13"/>
  <c r="AM22" i="13"/>
  <c r="R12" i="8"/>
  <c r="Q16" i="8"/>
  <c r="M24" i="8"/>
  <c r="M29" i="8" s="1"/>
  <c r="N20" i="8"/>
  <c r="P26" i="8"/>
  <c r="O27" i="8"/>
  <c r="S95" i="14"/>
  <c r="R97" i="14"/>
  <c r="R98" i="14" s="1"/>
  <c r="R73" i="14"/>
  <c r="Q91" i="14"/>
  <c r="Q14" i="8"/>
  <c r="R10" i="8"/>
  <c r="AI23" i="13"/>
  <c r="AO23" i="13" s="1"/>
  <c r="AG23" i="13"/>
  <c r="O15" i="8" l="1"/>
  <c r="O17" i="8" s="1"/>
  <c r="DP21" i="13"/>
  <c r="BZ19" i="13"/>
  <c r="EU25" i="13"/>
  <c r="EQ26" i="13"/>
  <c r="EW26" i="13" s="1"/>
  <c r="EO26" i="13"/>
  <c r="DQ22" i="13"/>
  <c r="DK23" i="13" s="1"/>
  <c r="DL23" i="13" s="1"/>
  <c r="DN23" i="13" s="1"/>
  <c r="DO22" i="13"/>
  <c r="CT18" i="13"/>
  <c r="CU18" i="13" s="1"/>
  <c r="CV18" i="13"/>
  <c r="CP19" i="13" s="1"/>
  <c r="CQ19" i="13" s="1"/>
  <c r="CS19" i="13" s="1"/>
  <c r="CA20" i="13"/>
  <c r="BU21" i="13" s="1"/>
  <c r="BV21" i="13" s="1"/>
  <c r="BX21" i="13" s="1"/>
  <c r="BY20" i="13"/>
  <c r="AG24" i="13"/>
  <c r="AI24" i="13"/>
  <c r="AO24" i="13" s="1"/>
  <c r="S10" i="8"/>
  <c r="R14" i="8"/>
  <c r="R91" i="14"/>
  <c r="S73" i="14"/>
  <c r="AM23" i="13"/>
  <c r="T95" i="14"/>
  <c r="S97" i="14"/>
  <c r="S98" i="14" s="1"/>
  <c r="S12" i="8"/>
  <c r="R16" i="8"/>
  <c r="P27" i="8"/>
  <c r="Q26" i="8"/>
  <c r="P15" i="8"/>
  <c r="P17" i="8" s="1"/>
  <c r="Q11" i="8"/>
  <c r="O20" i="8"/>
  <c r="N24" i="8"/>
  <c r="N29" i="8" s="1"/>
  <c r="EU26" i="13" l="1"/>
  <c r="DP22" i="13"/>
  <c r="BZ20" i="13"/>
  <c r="EQ27" i="13"/>
  <c r="EW27" i="13" s="1"/>
  <c r="EO27" i="13"/>
  <c r="DQ23" i="13"/>
  <c r="DK24" i="13" s="1"/>
  <c r="DL24" i="13" s="1"/>
  <c r="DN24" i="13" s="1"/>
  <c r="DO23" i="13"/>
  <c r="AM24" i="13"/>
  <c r="T12" i="8"/>
  <c r="S16" i="8"/>
  <c r="S91" i="14"/>
  <c r="T73" i="14"/>
  <c r="T10" i="8"/>
  <c r="S14" i="8"/>
  <c r="AI25" i="13"/>
  <c r="AO25" i="13" s="1"/>
  <c r="AG25" i="13"/>
  <c r="R26" i="8"/>
  <c r="Q27" i="8"/>
  <c r="Q15" i="8"/>
  <c r="Q17" i="8" s="1"/>
  <c r="R11" i="8"/>
  <c r="O24" i="8"/>
  <c r="O29" i="8" s="1"/>
  <c r="P20" i="8"/>
  <c r="U95" i="14"/>
  <c r="T97" i="14"/>
  <c r="T98" i="14" s="1"/>
  <c r="DP23" i="13" l="1"/>
  <c r="EU27" i="13"/>
  <c r="EO28" i="13"/>
  <c r="EQ28" i="13"/>
  <c r="EW28" i="13" s="1"/>
  <c r="DQ24" i="13"/>
  <c r="DK25" i="13" s="1"/>
  <c r="DL25" i="13" s="1"/>
  <c r="DN25" i="13" s="1"/>
  <c r="DO24" i="13"/>
  <c r="CT19" i="13"/>
  <c r="CU19" i="13" s="1"/>
  <c r="CV19" i="13"/>
  <c r="CP20" i="13" s="1"/>
  <c r="CQ20" i="13" s="1"/>
  <c r="CS20" i="13" s="1"/>
  <c r="AM25" i="13"/>
  <c r="Q20" i="8"/>
  <c r="P24" i="8"/>
  <c r="P29" i="8" s="1"/>
  <c r="U73" i="14"/>
  <c r="T91" i="14"/>
  <c r="V95" i="14"/>
  <c r="U97" i="14"/>
  <c r="U98" i="14" s="1"/>
  <c r="S26" i="8"/>
  <c r="R27" i="8"/>
  <c r="AG26" i="13"/>
  <c r="AI26" i="13"/>
  <c r="AO26" i="13" s="1"/>
  <c r="T16" i="8"/>
  <c r="U12" i="8"/>
  <c r="R15" i="8"/>
  <c r="R17" i="8" s="1"/>
  <c r="S11" i="8"/>
  <c r="T14" i="8"/>
  <c r="U10" i="8"/>
  <c r="DP24" i="13" l="1"/>
  <c r="EO29" i="13"/>
  <c r="EQ29" i="13"/>
  <c r="EW29" i="13" s="1"/>
  <c r="EU28" i="13"/>
  <c r="DQ25" i="13"/>
  <c r="DO25" i="13"/>
  <c r="BY21" i="13"/>
  <c r="BZ21" i="13" s="1"/>
  <c r="CA21" i="13"/>
  <c r="BU22" i="13" s="1"/>
  <c r="AI27" i="13"/>
  <c r="AO27" i="13" s="1"/>
  <c r="AG27" i="13"/>
  <c r="V10" i="8"/>
  <c r="U14" i="8"/>
  <c r="S15" i="8"/>
  <c r="S17" i="8" s="1"/>
  <c r="T11" i="8"/>
  <c r="V12" i="8"/>
  <c r="U16" i="8"/>
  <c r="AM26" i="13"/>
  <c r="W95" i="14"/>
  <c r="V97" i="14"/>
  <c r="V98" i="14" s="1"/>
  <c r="Q24" i="8"/>
  <c r="Q29" i="8" s="1"/>
  <c r="R20" i="8"/>
  <c r="S27" i="8"/>
  <c r="T26" i="8"/>
  <c r="U91" i="14"/>
  <c r="V73" i="14"/>
  <c r="DP25" i="13" l="1"/>
  <c r="EO30" i="13"/>
  <c r="EQ30" i="13"/>
  <c r="EW30" i="13" s="1"/>
  <c r="EU29" i="13"/>
  <c r="DK26" i="13"/>
  <c r="DL26" i="13" s="1"/>
  <c r="DN26" i="13" s="1"/>
  <c r="CT20" i="13"/>
  <c r="CU20" i="13" s="1"/>
  <c r="CV20" i="13"/>
  <c r="CP21" i="13" s="1"/>
  <c r="CQ21" i="13" s="1"/>
  <c r="CS21" i="13" s="1"/>
  <c r="BV22" i="13"/>
  <c r="BX22" i="13" s="1"/>
  <c r="W73" i="14"/>
  <c r="V91" i="14"/>
  <c r="R24" i="8"/>
  <c r="R29" i="8" s="1"/>
  <c r="S20" i="8"/>
  <c r="AG28" i="13"/>
  <c r="AI28" i="13"/>
  <c r="AO28" i="13" s="1"/>
  <c r="X95" i="14"/>
  <c r="W97" i="14"/>
  <c r="W98" i="14" s="1"/>
  <c r="V16" i="8"/>
  <c r="W12" i="8"/>
  <c r="W10" i="8"/>
  <c r="V14" i="8"/>
  <c r="U26" i="8"/>
  <c r="T27" i="8"/>
  <c r="U11" i="8"/>
  <c r="T15" i="8"/>
  <c r="T17" i="8" s="1"/>
  <c r="AM27" i="13"/>
  <c r="EO31" i="13" l="1"/>
  <c r="EQ31" i="13"/>
  <c r="EW31" i="13" s="1"/>
  <c r="EU30" i="13"/>
  <c r="DO26" i="13"/>
  <c r="DP26" i="13" s="1"/>
  <c r="DQ26" i="13"/>
  <c r="DK27" i="13" s="1"/>
  <c r="DL27" i="13" s="1"/>
  <c r="DN27" i="13" s="1"/>
  <c r="BY22" i="13"/>
  <c r="BZ22" i="13" s="1"/>
  <c r="V11" i="8"/>
  <c r="U15" i="8"/>
  <c r="U17" i="8" s="1"/>
  <c r="W14" i="8"/>
  <c r="X10" i="8"/>
  <c r="AM28" i="13"/>
  <c r="W91" i="14"/>
  <c r="X73" i="14"/>
  <c r="Y95" i="14"/>
  <c r="X97" i="14"/>
  <c r="X98" i="14" s="1"/>
  <c r="S24" i="8"/>
  <c r="S29" i="8" s="1"/>
  <c r="T20" i="8"/>
  <c r="U27" i="8"/>
  <c r="V26" i="8"/>
  <c r="W16" i="8"/>
  <c r="X12" i="8"/>
  <c r="AI29" i="13"/>
  <c r="AO29" i="13" s="1"/>
  <c r="AG29" i="13"/>
  <c r="EQ32" i="13" l="1"/>
  <c r="EW32" i="13" s="1"/>
  <c r="EO32" i="13"/>
  <c r="EU31" i="13"/>
  <c r="DO27" i="13"/>
  <c r="DP27" i="13" s="1"/>
  <c r="DQ27" i="13"/>
  <c r="DK28" i="13" s="1"/>
  <c r="DL28" i="13" s="1"/>
  <c r="DN28" i="13" s="1"/>
  <c r="DQ28" i="13" s="1"/>
  <c r="DK29" i="13" s="1"/>
  <c r="DL29" i="13" s="1"/>
  <c r="DN29" i="13" s="1"/>
  <c r="CT21" i="13"/>
  <c r="CU21" i="13" s="1"/>
  <c r="CV21" i="13"/>
  <c r="CP22" i="13" s="1"/>
  <c r="CQ22" i="13" s="1"/>
  <c r="CS22" i="13" s="1"/>
  <c r="CA22" i="13"/>
  <c r="BU23" i="13" s="1"/>
  <c r="BV23" i="13" s="1"/>
  <c r="BX23" i="13" s="1"/>
  <c r="AM29" i="13"/>
  <c r="Y73" i="14"/>
  <c r="X91" i="14"/>
  <c r="Z95" i="14"/>
  <c r="Y97" i="14"/>
  <c r="Y98" i="14" s="1"/>
  <c r="V15" i="8"/>
  <c r="V17" i="8" s="1"/>
  <c r="W11" i="8"/>
  <c r="X14" i="8"/>
  <c r="Y10" i="8"/>
  <c r="AG30" i="13"/>
  <c r="AI30" i="13"/>
  <c r="AO30" i="13" s="1"/>
  <c r="V27" i="8"/>
  <c r="W26" i="8"/>
  <c r="X16" i="8"/>
  <c r="Y12" i="8"/>
  <c r="T24" i="8"/>
  <c r="T29" i="8" s="1"/>
  <c r="U20" i="8"/>
  <c r="DO28" i="13" l="1"/>
  <c r="DP28" i="13" s="1"/>
  <c r="EU32" i="13"/>
  <c r="EQ33" i="13"/>
  <c r="EW33" i="13" s="1"/>
  <c r="EO33" i="13"/>
  <c r="DQ29" i="13"/>
  <c r="DK30" i="13" s="1"/>
  <c r="DL30" i="13" s="1"/>
  <c r="DN30" i="13" s="1"/>
  <c r="DO29" i="13"/>
  <c r="CA23" i="13"/>
  <c r="BU24" i="13" s="1"/>
  <c r="BV24" i="13" s="1"/>
  <c r="BX24" i="13" s="1"/>
  <c r="BY23" i="13"/>
  <c r="BZ23" i="13" s="1"/>
  <c r="AM30" i="13"/>
  <c r="Z12" i="8"/>
  <c r="Y16" i="8"/>
  <c r="W27" i="8"/>
  <c r="X26" i="8"/>
  <c r="AG31" i="13"/>
  <c r="AI31" i="13"/>
  <c r="AO31" i="13" s="1"/>
  <c r="Z10" i="8"/>
  <c r="Y14" i="8"/>
  <c r="W15" i="8"/>
  <c r="W17" i="8" s="1"/>
  <c r="X11" i="8"/>
  <c r="V20" i="8"/>
  <c r="U24" i="8"/>
  <c r="U29" i="8" s="1"/>
  <c r="Z73" i="14"/>
  <c r="Y91" i="14"/>
  <c r="AA95" i="14"/>
  <c r="Z97" i="14"/>
  <c r="Z98" i="14" s="1"/>
  <c r="DP29" i="13" l="1"/>
  <c r="EU33" i="13"/>
  <c r="EQ34" i="13"/>
  <c r="EW34" i="13" s="1"/>
  <c r="EO34" i="13"/>
  <c r="DQ30" i="13"/>
  <c r="DK31" i="13" s="1"/>
  <c r="DL31" i="13" s="1"/>
  <c r="DN31" i="13" s="1"/>
  <c r="DO30" i="13"/>
  <c r="CT22" i="13"/>
  <c r="CU22" i="13" s="1"/>
  <c r="CV22" i="13"/>
  <c r="CP23" i="13" s="1"/>
  <c r="CQ23" i="13" s="1"/>
  <c r="CS23" i="13" s="1"/>
  <c r="CA24" i="13"/>
  <c r="BU25" i="13" s="1"/>
  <c r="BV25" i="13" s="1"/>
  <c r="BX25" i="13" s="1"/>
  <c r="BY24" i="13"/>
  <c r="BZ24" i="13" s="1"/>
  <c r="AM31" i="13"/>
  <c r="AG32" i="13"/>
  <c r="AI32" i="13"/>
  <c r="AO32" i="13" s="1"/>
  <c r="AB95" i="14"/>
  <c r="AA97" i="14"/>
  <c r="AA98" i="14" s="1"/>
  <c r="V24" i="8"/>
  <c r="V29" i="8" s="1"/>
  <c r="W20" i="8"/>
  <c r="X15" i="8"/>
  <c r="X17" i="8" s="1"/>
  <c r="Y11" i="8"/>
  <c r="AA10" i="8"/>
  <c r="Z14" i="8"/>
  <c r="X27" i="8"/>
  <c r="Y26" i="8"/>
  <c r="AA12" i="8"/>
  <c r="Z16" i="8"/>
  <c r="Z91" i="14"/>
  <c r="AA73" i="14"/>
  <c r="EU34" i="13" l="1"/>
  <c r="DP30" i="13"/>
  <c r="EO35" i="13"/>
  <c r="EQ35" i="13"/>
  <c r="EW35" i="13" s="1"/>
  <c r="DQ31" i="13"/>
  <c r="DK32" i="13" s="1"/>
  <c r="DL32" i="13" s="1"/>
  <c r="DN32" i="13" s="1"/>
  <c r="DO31" i="13"/>
  <c r="DP31" i="13" s="1"/>
  <c r="CA25" i="13"/>
  <c r="BY25" i="13"/>
  <c r="BZ25" i="13" s="1"/>
  <c r="AI33" i="13"/>
  <c r="AO33" i="13" s="1"/>
  <c r="AG33" i="13"/>
  <c r="AA91" i="14"/>
  <c r="AB73" i="14"/>
  <c r="Z26" i="8"/>
  <c r="Y27" i="8"/>
  <c r="AA14" i="8"/>
  <c r="AB10" i="8"/>
  <c r="AM32" i="13"/>
  <c r="W24" i="8"/>
  <c r="W29" i="8" s="1"/>
  <c r="X20" i="8"/>
  <c r="Y15" i="8"/>
  <c r="Y17" i="8" s="1"/>
  <c r="Z11" i="8"/>
  <c r="AA16" i="8"/>
  <c r="AB12" i="8"/>
  <c r="AC95" i="14"/>
  <c r="AB97" i="14"/>
  <c r="AB98" i="14" s="1"/>
  <c r="EQ36" i="13" l="1"/>
  <c r="EW36" i="13" s="1"/>
  <c r="EO36" i="13"/>
  <c r="EU35" i="13"/>
  <c r="DQ32" i="13"/>
  <c r="DK33" i="13" s="1"/>
  <c r="DL33" i="13" s="1"/>
  <c r="DN33" i="13" s="1"/>
  <c r="DO32" i="13"/>
  <c r="DP32" i="13" s="1"/>
  <c r="CT23" i="13"/>
  <c r="CU23" i="13" s="1"/>
  <c r="CV23" i="13"/>
  <c r="CP24" i="13" s="1"/>
  <c r="CQ24" i="13" s="1"/>
  <c r="CS24" i="13" s="1"/>
  <c r="BU26" i="13"/>
  <c r="BV26" i="13" s="1"/>
  <c r="BX26" i="13" s="1"/>
  <c r="AG34" i="13"/>
  <c r="AI34" i="13"/>
  <c r="AO34" i="13" s="1"/>
  <c r="AA11" i="8"/>
  <c r="Z15" i="8"/>
  <c r="Z17" i="8" s="1"/>
  <c r="AC73" i="14"/>
  <c r="AB91" i="14"/>
  <c r="AC10" i="8"/>
  <c r="AB14" i="8"/>
  <c r="Z27" i="8"/>
  <c r="AA26" i="8"/>
  <c r="AD95" i="14"/>
  <c r="AC97" i="14"/>
  <c r="AC98" i="14" s="1"/>
  <c r="AB16" i="8"/>
  <c r="AC12" i="8"/>
  <c r="X24" i="8"/>
  <c r="X29" i="8" s="1"/>
  <c r="Y20" i="8"/>
  <c r="AM33" i="13"/>
  <c r="EU36" i="13" l="1"/>
  <c r="EO37" i="13"/>
  <c r="EQ37" i="13"/>
  <c r="EW37" i="13" s="1"/>
  <c r="DQ33" i="13"/>
  <c r="DK34" i="13" s="1"/>
  <c r="DL34" i="13" s="1"/>
  <c r="DN34" i="13" s="1"/>
  <c r="DO33" i="13"/>
  <c r="DP33" i="13" s="1"/>
  <c r="CA26" i="13"/>
  <c r="BU27" i="13" s="1"/>
  <c r="BV27" i="13" s="1"/>
  <c r="BX27" i="13" s="1"/>
  <c r="BY26" i="13"/>
  <c r="AG35" i="13"/>
  <c r="AI35" i="13"/>
  <c r="AO35" i="13" s="1"/>
  <c r="AE95" i="14"/>
  <c r="AD97" i="14"/>
  <c r="AD98" i="14" s="1"/>
  <c r="AD10" i="8"/>
  <c r="AC14" i="8"/>
  <c r="AB26" i="8"/>
  <c r="AA27" i="8"/>
  <c r="AC16" i="8"/>
  <c r="AD12" i="8"/>
  <c r="AB11" i="8"/>
  <c r="AA15" i="8"/>
  <c r="AA17" i="8" s="1"/>
  <c r="AC91" i="14"/>
  <c r="AD73" i="14"/>
  <c r="AM34" i="13"/>
  <c r="Z20" i="8"/>
  <c r="Y24" i="8"/>
  <c r="Y29" i="8" s="1"/>
  <c r="EQ38" i="13" l="1"/>
  <c r="EW38" i="13" s="1"/>
  <c r="EO38" i="13"/>
  <c r="EU37" i="13"/>
  <c r="BZ26" i="13"/>
  <c r="DQ34" i="13"/>
  <c r="DK35" i="13" s="1"/>
  <c r="DL35" i="13" s="1"/>
  <c r="DN35" i="13" s="1"/>
  <c r="DO34" i="13"/>
  <c r="DP34" i="13" s="1"/>
  <c r="CT24" i="13"/>
  <c r="CU24" i="13" s="1"/>
  <c r="CV24" i="13"/>
  <c r="CP25" i="13" s="1"/>
  <c r="CQ25" i="13" s="1"/>
  <c r="CS25" i="13" s="1"/>
  <c r="CA27" i="13"/>
  <c r="BU28" i="13" s="1"/>
  <c r="BV28" i="13" s="1"/>
  <c r="BX28" i="13" s="1"/>
  <c r="BY27" i="13"/>
  <c r="AM35" i="13"/>
  <c r="AE12" i="8"/>
  <c r="AD16" i="8"/>
  <c r="AF95" i="14"/>
  <c r="AE97" i="14"/>
  <c r="AE98" i="14" s="1"/>
  <c r="AD91" i="14"/>
  <c r="AE73" i="14"/>
  <c r="AD14" i="8"/>
  <c r="AE10" i="8"/>
  <c r="AG36" i="13"/>
  <c r="AI36" i="13"/>
  <c r="AO36" i="13" s="1"/>
  <c r="AA20" i="8"/>
  <c r="Z24" i="8"/>
  <c r="Z29" i="8" s="1"/>
  <c r="AB15" i="8"/>
  <c r="AB17" i="8" s="1"/>
  <c r="AC11" i="8"/>
  <c r="AC26" i="8"/>
  <c r="AB27" i="8"/>
  <c r="EU38" i="13" l="1"/>
  <c r="BZ27" i="13"/>
  <c r="EO39" i="13"/>
  <c r="EQ39" i="13"/>
  <c r="EW39" i="13" s="1"/>
  <c r="DQ35" i="13"/>
  <c r="DK36" i="13" s="1"/>
  <c r="DL36" i="13" s="1"/>
  <c r="DN36" i="13" s="1"/>
  <c r="DO35" i="13"/>
  <c r="DP35" i="13" s="1"/>
  <c r="CA28" i="13"/>
  <c r="BU29" i="13" s="1"/>
  <c r="BV29" i="13" s="1"/>
  <c r="BX29" i="13" s="1"/>
  <c r="BY28" i="13"/>
  <c r="AM36" i="13"/>
  <c r="AC27" i="8"/>
  <c r="AD26" i="8"/>
  <c r="AD11" i="8"/>
  <c r="AC15" i="8"/>
  <c r="AC17" i="8" s="1"/>
  <c r="AA24" i="8"/>
  <c r="AA29" i="8" s="1"/>
  <c r="AB20" i="8"/>
  <c r="AF73" i="14"/>
  <c r="AE91" i="14"/>
  <c r="AF12" i="8"/>
  <c r="AE16" i="8"/>
  <c r="AG37" i="13"/>
  <c r="AI37" i="13"/>
  <c r="AO37" i="13" s="1"/>
  <c r="AE14" i="8"/>
  <c r="AF10" i="8"/>
  <c r="AG95" i="14"/>
  <c r="AF97" i="14"/>
  <c r="AF98" i="14" s="1"/>
  <c r="EQ40" i="13" l="1"/>
  <c r="EW40" i="13" s="1"/>
  <c r="EO40" i="13"/>
  <c r="EU39" i="13"/>
  <c r="BZ28" i="13"/>
  <c r="DQ36" i="13"/>
  <c r="DK37" i="13" s="1"/>
  <c r="DL37" i="13" s="1"/>
  <c r="DN37" i="13" s="1"/>
  <c r="DO36" i="13"/>
  <c r="DP36" i="13" s="1"/>
  <c r="CT25" i="13"/>
  <c r="CU25" i="13" s="1"/>
  <c r="CV25" i="13"/>
  <c r="CA29" i="13"/>
  <c r="BU30" i="13" s="1"/>
  <c r="BV30" i="13" s="1"/>
  <c r="BX30" i="13" s="1"/>
  <c r="BY29" i="13"/>
  <c r="AG38" i="13"/>
  <c r="AI38" i="13"/>
  <c r="AO38" i="13" s="1"/>
  <c r="AH95" i="14"/>
  <c r="AG97" i="14"/>
  <c r="AG98" i="14" s="1"/>
  <c r="AM37" i="13"/>
  <c r="AF14" i="8"/>
  <c r="AG10" i="8"/>
  <c r="AD27" i="8"/>
  <c r="AE26" i="8"/>
  <c r="AG73" i="14"/>
  <c r="AF91" i="14"/>
  <c r="AB24" i="8"/>
  <c r="AB29" i="8" s="1"/>
  <c r="AC20" i="8"/>
  <c r="AE11" i="8"/>
  <c r="AD15" i="8"/>
  <c r="AD17" i="8" s="1"/>
  <c r="AG12" i="8"/>
  <c r="AF16" i="8"/>
  <c r="EU40" i="13" l="1"/>
  <c r="BZ29" i="13"/>
  <c r="EQ41" i="13"/>
  <c r="EW41" i="13" s="1"/>
  <c r="EO41" i="13"/>
  <c r="CP26" i="13"/>
  <c r="CQ26" i="13" s="1"/>
  <c r="CS26" i="13" s="1"/>
  <c r="DQ37" i="13"/>
  <c r="DO37" i="13"/>
  <c r="DP37" i="13" s="1"/>
  <c r="CA30" i="13"/>
  <c r="BU31" i="13" s="1"/>
  <c r="BV31" i="13" s="1"/>
  <c r="BX31" i="13" s="1"/>
  <c r="BY30" i="13"/>
  <c r="AH10" i="8"/>
  <c r="AG14" i="8"/>
  <c r="AI95" i="14"/>
  <c r="AH97" i="14"/>
  <c r="AH98" i="14" s="1"/>
  <c r="AD20" i="8"/>
  <c r="AC24" i="8"/>
  <c r="AC29" i="8" s="1"/>
  <c r="AE27" i="8"/>
  <c r="AF26" i="8"/>
  <c r="AH12" i="8"/>
  <c r="AG16" i="8"/>
  <c r="AF11" i="8"/>
  <c r="AE15" i="8"/>
  <c r="AE17" i="8" s="1"/>
  <c r="AH73" i="14"/>
  <c r="AG91" i="14"/>
  <c r="AM38" i="13"/>
  <c r="AI39" i="13"/>
  <c r="AO39" i="13" s="1"/>
  <c r="AG39" i="13"/>
  <c r="EU41" i="13" l="1"/>
  <c r="EO42" i="13"/>
  <c r="EQ42" i="13"/>
  <c r="EW42" i="13" s="1"/>
  <c r="BZ30" i="13"/>
  <c r="DK38" i="13"/>
  <c r="DL38" i="13" s="1"/>
  <c r="CT26" i="13"/>
  <c r="CU26" i="13" s="1"/>
  <c r="CV26" i="13"/>
  <c r="CP27" i="13" s="1"/>
  <c r="CQ27" i="13" s="1"/>
  <c r="CS27" i="13" s="1"/>
  <c r="CA31" i="13"/>
  <c r="BU32" i="13" s="1"/>
  <c r="BV32" i="13" s="1"/>
  <c r="BX32" i="13" s="1"/>
  <c r="BY31" i="13"/>
  <c r="AG40" i="13"/>
  <c r="AI40" i="13"/>
  <c r="AO40" i="13" s="1"/>
  <c r="AJ95" i="14"/>
  <c r="AI97" i="14"/>
  <c r="AI98" i="14" s="1"/>
  <c r="AM39" i="13"/>
  <c r="AH91" i="14"/>
  <c r="AI73" i="14"/>
  <c r="AH14" i="8"/>
  <c r="AI10" i="8"/>
  <c r="AH16" i="8"/>
  <c r="AI12" i="8"/>
  <c r="AG26" i="8"/>
  <c r="AF27" i="8"/>
  <c r="AG11" i="8"/>
  <c r="AF15" i="8"/>
  <c r="AF17" i="8" s="1"/>
  <c r="AD24" i="8"/>
  <c r="AD29" i="8" s="1"/>
  <c r="AE20" i="8"/>
  <c r="BZ31" i="13" l="1"/>
  <c r="EO43" i="13"/>
  <c r="EQ43" i="13"/>
  <c r="EW43" i="13" s="1"/>
  <c r="EU42" i="13"/>
  <c r="DN38" i="13"/>
  <c r="DO38" i="13" s="1"/>
  <c r="DP38" i="13" s="1"/>
  <c r="CA32" i="13"/>
  <c r="BU33" i="13" s="1"/>
  <c r="BV33" i="13" s="1"/>
  <c r="BX33" i="13" s="1"/>
  <c r="BY32" i="13"/>
  <c r="AG15" i="8"/>
  <c r="AG17" i="8" s="1"/>
  <c r="AH11" i="8"/>
  <c r="AG41" i="13"/>
  <c r="AI41" i="13"/>
  <c r="AO41" i="13" s="1"/>
  <c r="AG27" i="8"/>
  <c r="AH26" i="8"/>
  <c r="AI91" i="14"/>
  <c r="AJ73" i="14"/>
  <c r="AF20" i="8"/>
  <c r="AE24" i="8"/>
  <c r="AE29" i="8" s="1"/>
  <c r="AJ12" i="8"/>
  <c r="AI16" i="8"/>
  <c r="AI14" i="8"/>
  <c r="AJ10" i="8"/>
  <c r="AK95" i="14"/>
  <c r="AK97" i="14" s="1"/>
  <c r="AK98" i="14" s="1"/>
  <c r="AJ97" i="14"/>
  <c r="AJ98" i="14" s="1"/>
  <c r="AM40" i="13"/>
  <c r="BZ32" i="13" l="1"/>
  <c r="DQ38" i="13"/>
  <c r="DK39" i="13" s="1"/>
  <c r="DL39" i="13" s="1"/>
  <c r="DN39" i="13" s="1"/>
  <c r="DO39" i="13" s="1"/>
  <c r="EO44" i="13"/>
  <c r="EQ44" i="13"/>
  <c r="EW44" i="13" s="1"/>
  <c r="EU43" i="13"/>
  <c r="CT27" i="13"/>
  <c r="CU27" i="13" s="1"/>
  <c r="CV27" i="13"/>
  <c r="CP28" i="13" s="1"/>
  <c r="CQ28" i="13" s="1"/>
  <c r="CS28" i="13" s="1"/>
  <c r="CA33" i="13"/>
  <c r="BU34" i="13" s="1"/>
  <c r="BV34" i="13" s="1"/>
  <c r="BX34" i="13" s="1"/>
  <c r="BY33" i="13"/>
  <c r="AM41" i="13"/>
  <c r="AG42" i="13"/>
  <c r="AI42" i="13"/>
  <c r="AO42" i="13" s="1"/>
  <c r="AK12" i="8"/>
  <c r="AK16" i="8" s="1"/>
  <c r="AJ16" i="8"/>
  <c r="AJ91" i="14"/>
  <c r="AK73" i="14"/>
  <c r="AK91" i="14" s="1"/>
  <c r="AL91" i="14" s="1"/>
  <c r="AK10" i="8"/>
  <c r="AJ14" i="8"/>
  <c r="AG20" i="8"/>
  <c r="AF24" i="8"/>
  <c r="AF29" i="8" s="1"/>
  <c r="AH27" i="8"/>
  <c r="AI26" i="8"/>
  <c r="AI11" i="8"/>
  <c r="AH15" i="8"/>
  <c r="AH17" i="8" s="1"/>
  <c r="DQ39" i="13" l="1"/>
  <c r="DK40" i="13" s="1"/>
  <c r="DL40" i="13" s="1"/>
  <c r="DN40" i="13" s="1"/>
  <c r="DO40" i="13" s="1"/>
  <c r="BZ33" i="13"/>
  <c r="DP39" i="13"/>
  <c r="EQ45" i="13"/>
  <c r="EW45" i="13" s="1"/>
  <c r="EO45" i="13"/>
  <c r="EU44" i="13"/>
  <c r="CA34" i="13"/>
  <c r="BU35" i="13" s="1"/>
  <c r="BV35" i="13" s="1"/>
  <c r="BX35" i="13" s="1"/>
  <c r="BY34" i="13"/>
  <c r="AI15" i="8"/>
  <c r="AI17" i="8" s="1"/>
  <c r="AJ11" i="8"/>
  <c r="AG24" i="8"/>
  <c r="AG29" i="8" s="1"/>
  <c r="AH20" i="8"/>
  <c r="AI27" i="8"/>
  <c r="AJ26" i="8"/>
  <c r="AK14" i="8"/>
  <c r="AM42" i="13"/>
  <c r="AG43" i="13"/>
  <c r="AI43" i="13"/>
  <c r="AO43" i="13" s="1"/>
  <c r="DQ40" i="13" l="1"/>
  <c r="DK41" i="13" s="1"/>
  <c r="DL41" i="13" s="1"/>
  <c r="DN41" i="13" s="1"/>
  <c r="DQ41" i="13" s="1"/>
  <c r="DK42" i="13" s="1"/>
  <c r="DL42" i="13" s="1"/>
  <c r="DN42" i="13" s="1"/>
  <c r="DO42" i="13" s="1"/>
  <c r="DP40" i="13"/>
  <c r="BZ34" i="13"/>
  <c r="EU45" i="13"/>
  <c r="EQ46" i="13"/>
  <c r="EW46" i="13" s="1"/>
  <c r="EO46" i="13"/>
  <c r="CT28" i="13"/>
  <c r="CU28" i="13" s="1"/>
  <c r="CV28" i="13"/>
  <c r="CP29" i="13" s="1"/>
  <c r="CQ29" i="13" s="1"/>
  <c r="CS29" i="13" s="1"/>
  <c r="CA35" i="13"/>
  <c r="BU36" i="13" s="1"/>
  <c r="BV36" i="13" s="1"/>
  <c r="BX36" i="13" s="1"/>
  <c r="BY35" i="13"/>
  <c r="AI44" i="13"/>
  <c r="AO44" i="13" s="1"/>
  <c r="AG44" i="13"/>
  <c r="AI20" i="8"/>
  <c r="AH24" i="8"/>
  <c r="AH29" i="8" s="1"/>
  <c r="AM43" i="13"/>
  <c r="AJ27" i="8"/>
  <c r="AK26" i="8"/>
  <c r="AK27" i="8" s="1"/>
  <c r="AK11" i="8"/>
  <c r="AJ15" i="8"/>
  <c r="AJ17" i="8" s="1"/>
  <c r="DO41" i="13" l="1"/>
  <c r="DP41" i="13" s="1"/>
  <c r="DP42" i="13" s="1"/>
  <c r="DQ42" i="13"/>
  <c r="DK43" i="13" s="1"/>
  <c r="DL43" i="13" s="1"/>
  <c r="DN43" i="13" s="1"/>
  <c r="DQ43" i="13" s="1"/>
  <c r="DK44" i="13" s="1"/>
  <c r="DL44" i="13" s="1"/>
  <c r="EU46" i="13"/>
  <c r="BZ35" i="13"/>
  <c r="EQ47" i="13"/>
  <c r="EW47" i="13" s="1"/>
  <c r="EO47" i="13"/>
  <c r="AI24" i="8"/>
  <c r="AI29" i="8" s="1"/>
  <c r="AJ20" i="8"/>
  <c r="AM44" i="13"/>
  <c r="AG45" i="13"/>
  <c r="AI45" i="13"/>
  <c r="AO45" i="13" s="1"/>
  <c r="AK15" i="8"/>
  <c r="AK17" i="8" s="1"/>
  <c r="DO43" i="13" l="1"/>
  <c r="DP43" i="13" s="1"/>
  <c r="EU47" i="13"/>
  <c r="EQ48" i="13"/>
  <c r="EW48" i="13" s="1"/>
  <c r="EO48" i="13"/>
  <c r="DN44" i="13"/>
  <c r="DO44" i="13" s="1"/>
  <c r="CT29" i="13"/>
  <c r="CU29" i="13" s="1"/>
  <c r="CV29" i="13"/>
  <c r="CP30" i="13" s="1"/>
  <c r="CQ30" i="13" s="1"/>
  <c r="CS30" i="13" s="1"/>
  <c r="CA36" i="13"/>
  <c r="BU37" i="13" s="1"/>
  <c r="BV37" i="13" s="1"/>
  <c r="BX37" i="13" s="1"/>
  <c r="BY36" i="13"/>
  <c r="BZ36" i="13" s="1"/>
  <c r="AG46" i="13"/>
  <c r="AI46" i="13"/>
  <c r="AO46" i="13" s="1"/>
  <c r="AM45" i="13"/>
  <c r="AK20" i="8"/>
  <c r="AK24" i="8" s="1"/>
  <c r="AK29" i="8" s="1"/>
  <c r="AJ24" i="8"/>
  <c r="AJ29" i="8" s="1"/>
  <c r="DP44" i="13" l="1"/>
  <c r="EU48" i="13"/>
  <c r="DQ44" i="13"/>
  <c r="DK45" i="13" s="1"/>
  <c r="DL45" i="13" s="1"/>
  <c r="DN45" i="13" s="1"/>
  <c r="DQ45" i="13" s="1"/>
  <c r="DK46" i="13" s="1"/>
  <c r="DL46" i="13" s="1"/>
  <c r="DN46" i="13" s="1"/>
  <c r="EQ49" i="13"/>
  <c r="EW49" i="13" s="1"/>
  <c r="EO49" i="13"/>
  <c r="AG47" i="13"/>
  <c r="AI47" i="13"/>
  <c r="AO47" i="13" s="1"/>
  <c r="F57" i="16"/>
  <c r="F60" i="16" s="1"/>
  <c r="AM46" i="13"/>
  <c r="EU49" i="13" l="1"/>
  <c r="DO45" i="13"/>
  <c r="DP45" i="13" s="1"/>
  <c r="EQ50" i="13"/>
  <c r="EW50" i="13" s="1"/>
  <c r="EO50" i="13"/>
  <c r="DO46" i="13"/>
  <c r="DQ46" i="13"/>
  <c r="DK47" i="13" s="1"/>
  <c r="DL47" i="13" s="1"/>
  <c r="DN47" i="13" s="1"/>
  <c r="CT30" i="13"/>
  <c r="CU30" i="13" s="1"/>
  <c r="CV30" i="13"/>
  <c r="CP31" i="13" s="1"/>
  <c r="CQ31" i="13" s="1"/>
  <c r="CS31" i="13" s="1"/>
  <c r="CA37" i="13"/>
  <c r="BY37" i="13"/>
  <c r="BZ37" i="13" s="1"/>
  <c r="AG48" i="13"/>
  <c r="AI48" i="13"/>
  <c r="AO48" i="13" s="1"/>
  <c r="F61" i="16"/>
  <c r="F63" i="16" s="1"/>
  <c r="AM47" i="13"/>
  <c r="DP46" i="13" l="1"/>
  <c r="EU50" i="13"/>
  <c r="EO51" i="13"/>
  <c r="EQ51" i="13"/>
  <c r="EW51" i="13" s="1"/>
  <c r="BU38" i="13"/>
  <c r="BV38" i="13" s="1"/>
  <c r="BX38" i="13" s="1"/>
  <c r="DQ47" i="13"/>
  <c r="DK48" i="13" s="1"/>
  <c r="DL48" i="13" s="1"/>
  <c r="DN48" i="13" s="1"/>
  <c r="DO47" i="13"/>
  <c r="AI49" i="13"/>
  <c r="AO49" i="13" s="1"/>
  <c r="AG49" i="13"/>
  <c r="AM48" i="13"/>
  <c r="DP47" i="13" l="1"/>
  <c r="EQ52" i="13"/>
  <c r="EW52" i="13" s="1"/>
  <c r="EO52" i="13"/>
  <c r="EU51" i="13"/>
  <c r="DO48" i="13"/>
  <c r="DQ48" i="13"/>
  <c r="DK49" i="13" s="1"/>
  <c r="DL49" i="13" s="1"/>
  <c r="DN49" i="13" s="1"/>
  <c r="CT31" i="13"/>
  <c r="CU31" i="13" s="1"/>
  <c r="CV31" i="13"/>
  <c r="CP32" i="13" s="1"/>
  <c r="CQ32" i="13" s="1"/>
  <c r="CS32" i="13" s="1"/>
  <c r="CA38" i="13"/>
  <c r="BU39" i="13" s="1"/>
  <c r="BV39" i="13" s="1"/>
  <c r="BX39" i="13" s="1"/>
  <c r="BY38" i="13"/>
  <c r="AM49" i="13"/>
  <c r="AI50" i="13"/>
  <c r="AG50" i="13"/>
  <c r="DP48" i="13" l="1"/>
  <c r="EU52" i="13"/>
  <c r="EO53" i="13"/>
  <c r="EQ53" i="13"/>
  <c r="EW53" i="13" s="1"/>
  <c r="BZ38" i="13"/>
  <c r="DQ49" i="13"/>
  <c r="DO49" i="13"/>
  <c r="CA39" i="13"/>
  <c r="BU40" i="13" s="1"/>
  <c r="BV40" i="13" s="1"/>
  <c r="BX40" i="13" s="1"/>
  <c r="BY39" i="13"/>
  <c r="AM50" i="13"/>
  <c r="AO50" i="13"/>
  <c r="DP49" i="13" l="1"/>
  <c r="BZ39" i="13"/>
  <c r="EO54" i="13"/>
  <c r="EQ54" i="13"/>
  <c r="EW54" i="13" s="1"/>
  <c r="EU53" i="13"/>
  <c r="BY40" i="13"/>
  <c r="DK50" i="13"/>
  <c r="DL50" i="13" s="1"/>
  <c r="CT32" i="13"/>
  <c r="CU32" i="13" s="1"/>
  <c r="CV32" i="13"/>
  <c r="CP33" i="13" s="1"/>
  <c r="CQ33" i="13" s="1"/>
  <c r="CS33" i="13" s="1"/>
  <c r="CA40" i="13"/>
  <c r="BU41" i="13" s="1"/>
  <c r="BV41" i="13" s="1"/>
  <c r="BX41" i="13" s="1"/>
  <c r="AI51" i="13"/>
  <c r="AO51" i="13" s="1"/>
  <c r="AG51" i="13"/>
  <c r="EQ55" i="13" l="1"/>
  <c r="EW55" i="13" s="1"/>
  <c r="EO55" i="13"/>
  <c r="EU54" i="13"/>
  <c r="BZ40" i="13"/>
  <c r="DN50" i="13"/>
  <c r="DO50" i="13" s="1"/>
  <c r="DP50" i="13" s="1"/>
  <c r="AM51" i="13"/>
  <c r="AI52" i="13"/>
  <c r="AO52" i="13" s="1"/>
  <c r="AG52" i="13"/>
  <c r="DQ50" i="13" l="1"/>
  <c r="DK51" i="13" s="1"/>
  <c r="DL51" i="13" s="1"/>
  <c r="DN51" i="13" s="1"/>
  <c r="DQ51" i="13" s="1"/>
  <c r="DK52" i="13" s="1"/>
  <c r="DL52" i="13" s="1"/>
  <c r="EU55" i="13"/>
  <c r="EO56" i="13"/>
  <c r="EQ56" i="13"/>
  <c r="EW56" i="13" s="1"/>
  <c r="CT33" i="13"/>
  <c r="CU33" i="13" s="1"/>
  <c r="CV33" i="13"/>
  <c r="CP34" i="13" s="1"/>
  <c r="CQ34" i="13" s="1"/>
  <c r="CS34" i="13" s="1"/>
  <c r="CA41" i="13"/>
  <c r="BU42" i="13" s="1"/>
  <c r="BV42" i="13" s="1"/>
  <c r="BX42" i="13" s="1"/>
  <c r="BY41" i="13"/>
  <c r="AM52" i="13"/>
  <c r="AI53" i="13"/>
  <c r="AO53" i="13" s="1"/>
  <c r="AG53" i="13"/>
  <c r="EO57" i="13" l="1"/>
  <c r="EQ57" i="13"/>
  <c r="EW57" i="13" s="1"/>
  <c r="EU56" i="13"/>
  <c r="BZ41" i="13"/>
  <c r="DN52" i="13"/>
  <c r="DQ52" i="13" s="1"/>
  <c r="DK53" i="13" s="1"/>
  <c r="DL53" i="13" s="1"/>
  <c r="DN53" i="13" s="1"/>
  <c r="DQ53" i="13" s="1"/>
  <c r="DK54" i="13" s="1"/>
  <c r="DL54" i="13" s="1"/>
  <c r="DN54" i="13" s="1"/>
  <c r="DO51" i="13"/>
  <c r="DP51" i="13" s="1"/>
  <c r="AM53" i="13"/>
  <c r="AI54" i="13"/>
  <c r="AO54" i="13" s="1"/>
  <c r="AG54" i="13"/>
  <c r="DO53" i="13" l="1"/>
  <c r="EO58" i="13"/>
  <c r="EQ58" i="13"/>
  <c r="EW58" i="13" s="1"/>
  <c r="DO52" i="13"/>
  <c r="DP52" i="13" s="1"/>
  <c r="EU57" i="13"/>
  <c r="DO54" i="13"/>
  <c r="DQ54" i="13"/>
  <c r="DK55" i="13" s="1"/>
  <c r="DL55" i="13" s="1"/>
  <c r="DN55" i="13" s="1"/>
  <c r="CT34" i="13"/>
  <c r="CU34" i="13" s="1"/>
  <c r="CV34" i="13"/>
  <c r="CP35" i="13" s="1"/>
  <c r="CQ35" i="13" s="1"/>
  <c r="CS35" i="13" s="1"/>
  <c r="CA42" i="13"/>
  <c r="BU43" i="13" s="1"/>
  <c r="BV43" i="13" s="1"/>
  <c r="BX43" i="13" s="1"/>
  <c r="BY42" i="13"/>
  <c r="AM54" i="13"/>
  <c r="AG55" i="13"/>
  <c r="AI55" i="13"/>
  <c r="AO55" i="13" s="1"/>
  <c r="DP53" i="13" l="1"/>
  <c r="DP54" i="13" s="1"/>
  <c r="EQ59" i="13"/>
  <c r="EW59" i="13" s="1"/>
  <c r="EO59" i="13"/>
  <c r="EU58" i="13"/>
  <c r="BZ42" i="13"/>
  <c r="DQ55" i="13"/>
  <c r="DK56" i="13" s="1"/>
  <c r="DL56" i="13" s="1"/>
  <c r="DN56" i="13" s="1"/>
  <c r="DO55" i="13"/>
  <c r="AI56" i="13"/>
  <c r="AO56" i="13" s="1"/>
  <c r="AG56" i="13"/>
  <c r="AM55" i="13"/>
  <c r="EU59" i="13" l="1"/>
  <c r="DP55" i="13"/>
  <c r="EO60" i="13"/>
  <c r="EQ60" i="13"/>
  <c r="EW60" i="13" s="1"/>
  <c r="DO56" i="13"/>
  <c r="DQ56" i="13"/>
  <c r="DK57" i="13" s="1"/>
  <c r="DL57" i="13" s="1"/>
  <c r="DN57" i="13" s="1"/>
  <c r="CT35" i="13"/>
  <c r="CU35" i="13" s="1"/>
  <c r="CV35" i="13"/>
  <c r="CP36" i="13" s="1"/>
  <c r="CQ36" i="13" s="1"/>
  <c r="CS36" i="13" s="1"/>
  <c r="CA43" i="13"/>
  <c r="BU44" i="13" s="1"/>
  <c r="BV44" i="13" s="1"/>
  <c r="BX44" i="13" s="1"/>
  <c r="BY43" i="13"/>
  <c r="AG57" i="13"/>
  <c r="AI57" i="13"/>
  <c r="AO57" i="13" s="1"/>
  <c r="AM56" i="13"/>
  <c r="DP56" i="13" l="1"/>
  <c r="EO61" i="13"/>
  <c r="EQ61" i="13"/>
  <c r="EW61" i="13" s="1"/>
  <c r="EU60" i="13"/>
  <c r="BZ43" i="13"/>
  <c r="DQ57" i="13"/>
  <c r="DK58" i="13" s="1"/>
  <c r="DL58" i="13" s="1"/>
  <c r="DN58" i="13" s="1"/>
  <c r="DO57" i="13"/>
  <c r="AM57" i="13"/>
  <c r="AI58" i="13"/>
  <c r="AO58" i="13" s="1"/>
  <c r="AG58" i="13"/>
  <c r="DP57" i="13" l="1"/>
  <c r="EQ62" i="13"/>
  <c r="EW62" i="13" s="1"/>
  <c r="EO62" i="13"/>
  <c r="EU61" i="13"/>
  <c r="DO58" i="13"/>
  <c r="DQ58" i="13"/>
  <c r="DK59" i="13" s="1"/>
  <c r="DL59" i="13" s="1"/>
  <c r="CT36" i="13"/>
  <c r="CU36" i="13" s="1"/>
  <c r="CV36" i="13"/>
  <c r="CP37" i="13" s="1"/>
  <c r="CQ37" i="13" s="1"/>
  <c r="CS37" i="13" s="1"/>
  <c r="CA44" i="13"/>
  <c r="BU45" i="13" s="1"/>
  <c r="BV45" i="13" s="1"/>
  <c r="BX45" i="13" s="1"/>
  <c r="BY44" i="13"/>
  <c r="BZ44" i="13" s="1"/>
  <c r="AG59" i="13"/>
  <c r="AI59" i="13"/>
  <c r="AO59" i="13" s="1"/>
  <c r="AM58" i="13"/>
  <c r="DP58" i="13" l="1"/>
  <c r="EU62" i="13"/>
  <c r="EQ63" i="13"/>
  <c r="EW63" i="13" s="1"/>
  <c r="EO63" i="13"/>
  <c r="DN59" i="13"/>
  <c r="DO59" i="13" s="1"/>
  <c r="AI60" i="13"/>
  <c r="AO60" i="13" s="1"/>
  <c r="AG60" i="13"/>
  <c r="AM59" i="13"/>
  <c r="DP59" i="13" l="1"/>
  <c r="EU63" i="13"/>
  <c r="EQ64" i="13"/>
  <c r="EW64" i="13" s="1"/>
  <c r="EO64" i="13"/>
  <c r="DQ59" i="13"/>
  <c r="DK60" i="13" s="1"/>
  <c r="DL60" i="13" s="1"/>
  <c r="DN60" i="13" s="1"/>
  <c r="DO60" i="13" s="1"/>
  <c r="CT37" i="13"/>
  <c r="CU37" i="13" s="1"/>
  <c r="CV37" i="13"/>
  <c r="AI61" i="13"/>
  <c r="AO61" i="13" s="1"/>
  <c r="AG61" i="13"/>
  <c r="AM60" i="13"/>
  <c r="EU64" i="13" l="1"/>
  <c r="DQ60" i="13"/>
  <c r="DK61" i="13" s="1"/>
  <c r="DL61" i="13" s="1"/>
  <c r="DN61" i="13" s="1"/>
  <c r="DO61" i="13" s="1"/>
  <c r="EO65" i="13"/>
  <c r="EQ65" i="13"/>
  <c r="EW65" i="13" s="1"/>
  <c r="DP60" i="13"/>
  <c r="CP38" i="13"/>
  <c r="CQ38" i="13" s="1"/>
  <c r="CS38" i="13" s="1"/>
  <c r="BY45" i="13"/>
  <c r="BZ45" i="13" s="1"/>
  <c r="CA45" i="13"/>
  <c r="BU46" i="13" s="1"/>
  <c r="AM61" i="13"/>
  <c r="AI62" i="13"/>
  <c r="AO62" i="13" s="1"/>
  <c r="AG62" i="13"/>
  <c r="DQ61" i="13" l="1"/>
  <c r="DK62" i="13" s="1"/>
  <c r="DL62" i="13" s="1"/>
  <c r="DP61" i="13"/>
  <c r="EQ66" i="13"/>
  <c r="EW66" i="13" s="1"/>
  <c r="EO66" i="13"/>
  <c r="EU65" i="13"/>
  <c r="CT38" i="13"/>
  <c r="CU38" i="13" s="1"/>
  <c r="CV38" i="13"/>
  <c r="CP39" i="13" s="1"/>
  <c r="CQ39" i="13" s="1"/>
  <c r="CS39" i="13" s="1"/>
  <c r="BV46" i="13"/>
  <c r="BX46" i="13" s="1"/>
  <c r="AM62" i="13"/>
  <c r="AG63" i="13"/>
  <c r="AI63" i="13"/>
  <c r="EU66" i="13" l="1"/>
  <c r="EQ67" i="13"/>
  <c r="EW67" i="13" s="1"/>
  <c r="EO67" i="13"/>
  <c r="DN62" i="13"/>
  <c r="DQ62" i="13" s="1"/>
  <c r="DK63" i="13" s="1"/>
  <c r="DL63" i="13" s="1"/>
  <c r="DN63" i="13" s="1"/>
  <c r="BY46" i="13"/>
  <c r="BZ46" i="13" s="1"/>
  <c r="AM63" i="13"/>
  <c r="AO63" i="13"/>
  <c r="EU67" i="13" l="1"/>
  <c r="EO68" i="13"/>
  <c r="EQ68" i="13"/>
  <c r="EW68" i="13" s="1"/>
  <c r="DO63" i="13"/>
  <c r="DQ63" i="13"/>
  <c r="DK64" i="13" s="1"/>
  <c r="DL64" i="13" s="1"/>
  <c r="DN64" i="13" s="1"/>
  <c r="DO64" i="13" s="1"/>
  <c r="DO62" i="13"/>
  <c r="DP62" i="13" s="1"/>
  <c r="CT39" i="13"/>
  <c r="CU39" i="13" s="1"/>
  <c r="CV39" i="13"/>
  <c r="CP40" i="13" s="1"/>
  <c r="CQ40" i="13" s="1"/>
  <c r="CS40" i="13" s="1"/>
  <c r="CA46" i="13"/>
  <c r="BU47" i="13" s="1"/>
  <c r="BV47" i="13" s="1"/>
  <c r="BX47" i="13" s="1"/>
  <c r="AI64" i="13"/>
  <c r="AO64" i="13" s="1"/>
  <c r="AG64" i="13"/>
  <c r="DQ64" i="13" l="1"/>
  <c r="DK65" i="13" s="1"/>
  <c r="DL65" i="13" s="1"/>
  <c r="DN65" i="13" s="1"/>
  <c r="DQ65" i="13" s="1"/>
  <c r="DK66" i="13" s="1"/>
  <c r="DL66" i="13" s="1"/>
  <c r="DN66" i="13" s="1"/>
  <c r="DO66" i="13" s="1"/>
  <c r="EU68" i="13"/>
  <c r="EQ69" i="13"/>
  <c r="EW69" i="13" s="1"/>
  <c r="EO69" i="13"/>
  <c r="DP63" i="13"/>
  <c r="DP64" i="13" s="1"/>
  <c r="CA47" i="13"/>
  <c r="BU48" i="13" s="1"/>
  <c r="BV48" i="13" s="1"/>
  <c r="BX48" i="13" s="1"/>
  <c r="BY47" i="13"/>
  <c r="BZ47" i="13" s="1"/>
  <c r="AI65" i="13"/>
  <c r="AO65" i="13" s="1"/>
  <c r="AG65" i="13"/>
  <c r="AM64" i="13"/>
  <c r="EU69" i="13" l="1"/>
  <c r="DO65" i="13"/>
  <c r="DP65" i="13" s="1"/>
  <c r="DP66" i="13" s="1"/>
  <c r="EQ70" i="13"/>
  <c r="EW70" i="13" s="1"/>
  <c r="EO70" i="13"/>
  <c r="DQ66" i="13"/>
  <c r="DK67" i="13" s="1"/>
  <c r="DL67" i="13" s="1"/>
  <c r="DN67" i="13" s="1"/>
  <c r="CT40" i="13"/>
  <c r="CU40" i="13" s="1"/>
  <c r="CV40" i="13"/>
  <c r="CP41" i="13" s="1"/>
  <c r="CQ41" i="13" s="1"/>
  <c r="CS41" i="13" s="1"/>
  <c r="CA48" i="13"/>
  <c r="BU49" i="13" s="1"/>
  <c r="BV49" i="13" s="1"/>
  <c r="BX49" i="13" s="1"/>
  <c r="BY48" i="13"/>
  <c r="BZ48" i="13" s="1"/>
  <c r="AG66" i="13"/>
  <c r="AI66" i="13"/>
  <c r="AO66" i="13" s="1"/>
  <c r="AM65" i="13"/>
  <c r="EU70" i="13" l="1"/>
  <c r="EQ71" i="13"/>
  <c r="EW71" i="13" s="1"/>
  <c r="EO71" i="13"/>
  <c r="DQ67" i="13"/>
  <c r="DK68" i="13" s="1"/>
  <c r="DL68" i="13" s="1"/>
  <c r="DN68" i="13" s="1"/>
  <c r="DO67" i="13"/>
  <c r="DP67" i="13" s="1"/>
  <c r="CA49" i="13"/>
  <c r="BY49" i="13"/>
  <c r="BZ49" i="13" s="1"/>
  <c r="AI67" i="13"/>
  <c r="AO67" i="13" s="1"/>
  <c r="AG67" i="13"/>
  <c r="AM66" i="13"/>
  <c r="EU71" i="13" l="1"/>
  <c r="EO72" i="13"/>
  <c r="EQ72" i="13"/>
  <c r="EW72" i="13" s="1"/>
  <c r="BU50" i="13"/>
  <c r="BV50" i="13" s="1"/>
  <c r="BX50" i="13" s="1"/>
  <c r="DO68" i="13"/>
  <c r="DP68" i="13" s="1"/>
  <c r="DQ68" i="13"/>
  <c r="DK69" i="13" s="1"/>
  <c r="DL69" i="13" s="1"/>
  <c r="DN69" i="13" s="1"/>
  <c r="CT41" i="13"/>
  <c r="CU41" i="13" s="1"/>
  <c r="CV41" i="13"/>
  <c r="CP42" i="13" s="1"/>
  <c r="CQ42" i="13" s="1"/>
  <c r="CS42" i="13" s="1"/>
  <c r="AG68" i="13"/>
  <c r="AI68" i="13"/>
  <c r="AO68" i="13" s="1"/>
  <c r="AM67" i="13"/>
  <c r="EQ73" i="13" l="1"/>
  <c r="EW73" i="13" s="1"/>
  <c r="EO73" i="13"/>
  <c r="EU72" i="13"/>
  <c r="DQ69" i="13"/>
  <c r="DK70" i="13" s="1"/>
  <c r="DL70" i="13" s="1"/>
  <c r="DN70" i="13" s="1"/>
  <c r="DO69" i="13"/>
  <c r="DP69" i="13" s="1"/>
  <c r="CA50" i="13"/>
  <c r="BU51" i="13" s="1"/>
  <c r="BV51" i="13" s="1"/>
  <c r="BX51" i="13" s="1"/>
  <c r="BY50" i="13"/>
  <c r="AG69" i="13"/>
  <c r="AI69" i="13"/>
  <c r="AO69" i="13" s="1"/>
  <c r="AM68" i="13"/>
  <c r="EU73" i="13" l="1"/>
  <c r="EO74" i="13"/>
  <c r="EQ74" i="13"/>
  <c r="EW74" i="13" s="1"/>
  <c r="BZ50" i="13"/>
  <c r="DO70" i="13"/>
  <c r="DP70" i="13" s="1"/>
  <c r="DQ70" i="13"/>
  <c r="DK71" i="13" s="1"/>
  <c r="DL71" i="13" s="1"/>
  <c r="CT42" i="13"/>
  <c r="CU42" i="13" s="1"/>
  <c r="CV42" i="13"/>
  <c r="CP43" i="13" s="1"/>
  <c r="CQ43" i="13" s="1"/>
  <c r="CS43" i="13" s="1"/>
  <c r="CA51" i="13"/>
  <c r="BU52" i="13" s="1"/>
  <c r="BV52" i="13" s="1"/>
  <c r="BX52" i="13" s="1"/>
  <c r="BY51" i="13"/>
  <c r="AM69" i="13"/>
  <c r="AG70" i="13"/>
  <c r="AI70" i="13"/>
  <c r="AO70" i="13" s="1"/>
  <c r="BZ51" i="13" l="1"/>
  <c r="EO75" i="13"/>
  <c r="EQ75" i="13"/>
  <c r="EW75" i="13" s="1"/>
  <c r="EU74" i="13"/>
  <c r="DN71" i="13"/>
  <c r="DO71" i="13" s="1"/>
  <c r="DP71" i="13" s="1"/>
  <c r="CA52" i="13"/>
  <c r="BU53" i="13" s="1"/>
  <c r="BV53" i="13" s="1"/>
  <c r="BX53" i="13" s="1"/>
  <c r="BY52" i="13"/>
  <c r="AG71" i="13"/>
  <c r="AI71" i="13"/>
  <c r="AO71" i="13" s="1"/>
  <c r="AM70" i="13"/>
  <c r="DQ71" i="13" l="1"/>
  <c r="DK72" i="13" s="1"/>
  <c r="DL72" i="13" s="1"/>
  <c r="DN72" i="13" s="1"/>
  <c r="DO72" i="13" s="1"/>
  <c r="DP72" i="13" s="1"/>
  <c r="EQ76" i="13"/>
  <c r="EW76" i="13" s="1"/>
  <c r="EO76" i="13"/>
  <c r="EU75" i="13"/>
  <c r="BZ52" i="13"/>
  <c r="CT43" i="13"/>
  <c r="CU43" i="13" s="1"/>
  <c r="CV43" i="13"/>
  <c r="CP44" i="13" s="1"/>
  <c r="CQ44" i="13" s="1"/>
  <c r="CS44" i="13" s="1"/>
  <c r="AI72" i="13"/>
  <c r="AO72" i="13" s="1"/>
  <c r="AG72" i="13"/>
  <c r="AM71" i="13"/>
  <c r="DQ72" i="13" l="1"/>
  <c r="DK73" i="13" s="1"/>
  <c r="DL73" i="13" s="1"/>
  <c r="DN73" i="13" s="1"/>
  <c r="DO73" i="13" s="1"/>
  <c r="DP73" i="13" s="1"/>
  <c r="EU76" i="13"/>
  <c r="EO77" i="13"/>
  <c r="EQ77" i="13"/>
  <c r="EW77" i="13" s="1"/>
  <c r="CA53" i="13"/>
  <c r="BU54" i="13" s="1"/>
  <c r="BV54" i="13" s="1"/>
  <c r="BX54" i="13" s="1"/>
  <c r="BY53" i="13"/>
  <c r="AG73" i="13"/>
  <c r="AI73" i="13"/>
  <c r="AO73" i="13" s="1"/>
  <c r="AM72" i="13"/>
  <c r="DQ73" i="13" l="1"/>
  <c r="DK74" i="13" s="1"/>
  <c r="DL74" i="13" s="1"/>
  <c r="EO78" i="13"/>
  <c r="EQ78" i="13"/>
  <c r="EW78" i="13" s="1"/>
  <c r="EU77" i="13"/>
  <c r="BZ53" i="13"/>
  <c r="CT44" i="13"/>
  <c r="CU44" i="13" s="1"/>
  <c r="CV44" i="13"/>
  <c r="CP45" i="13" s="1"/>
  <c r="CQ45" i="13" s="1"/>
  <c r="CS45" i="13" s="1"/>
  <c r="BY54" i="13"/>
  <c r="AM73" i="13"/>
  <c r="AG74" i="13"/>
  <c r="AI74" i="13"/>
  <c r="BZ54" i="13" l="1"/>
  <c r="EQ79" i="13"/>
  <c r="EW79" i="13" s="1"/>
  <c r="EO79" i="13"/>
  <c r="EU78" i="13"/>
  <c r="DN74" i="13"/>
  <c r="DO74" i="13" s="1"/>
  <c r="DP74" i="13" s="1"/>
  <c r="CA54" i="13"/>
  <c r="BU55" i="13" s="1"/>
  <c r="BV55" i="13" s="1"/>
  <c r="BX55" i="13" s="1"/>
  <c r="AM74" i="13"/>
  <c r="AO74" i="13"/>
  <c r="EU79" i="13" l="1"/>
  <c r="DQ74" i="13"/>
  <c r="DK75" i="13" s="1"/>
  <c r="DL75" i="13" s="1"/>
  <c r="DN75" i="13" s="1"/>
  <c r="DO75" i="13" s="1"/>
  <c r="DP75" i="13" s="1"/>
  <c r="EQ80" i="13"/>
  <c r="EW80" i="13" s="1"/>
  <c r="EO80" i="13"/>
  <c r="CT45" i="13"/>
  <c r="CU45" i="13" s="1"/>
  <c r="CV45" i="13"/>
  <c r="CP46" i="13" s="1"/>
  <c r="CQ46" i="13" s="1"/>
  <c r="CS46" i="13" s="1"/>
  <c r="AG75" i="13"/>
  <c r="AI75" i="13"/>
  <c r="AO75" i="13" s="1"/>
  <c r="EU80" i="13" l="1"/>
  <c r="DQ75" i="13"/>
  <c r="DK76" i="13" s="1"/>
  <c r="DL76" i="13" s="1"/>
  <c r="DN76" i="13" s="1"/>
  <c r="DQ76" i="13" s="1"/>
  <c r="DK77" i="13" s="1"/>
  <c r="DL77" i="13" s="1"/>
  <c r="DN77" i="13" s="1"/>
  <c r="EQ81" i="13"/>
  <c r="EW81" i="13" s="1"/>
  <c r="EO81" i="13"/>
  <c r="CA55" i="13"/>
  <c r="BU56" i="13" s="1"/>
  <c r="BV56" i="13" s="1"/>
  <c r="BX56" i="13" s="1"/>
  <c r="BY55" i="13"/>
  <c r="AI76" i="13"/>
  <c r="AO76" i="13" s="1"/>
  <c r="AG76" i="13"/>
  <c r="AM75" i="13"/>
  <c r="EU81" i="13" l="1"/>
  <c r="DO76" i="13"/>
  <c r="DP76" i="13" s="1"/>
  <c r="EO82" i="13"/>
  <c r="EQ82" i="13"/>
  <c r="EW82" i="13" s="1"/>
  <c r="BZ55" i="13"/>
  <c r="DQ77" i="13"/>
  <c r="DK78" i="13" s="1"/>
  <c r="DL78" i="13" s="1"/>
  <c r="DN78" i="13" s="1"/>
  <c r="DQ78" i="13" s="1"/>
  <c r="DK79" i="13" s="1"/>
  <c r="DL79" i="13" s="1"/>
  <c r="DN79" i="13" s="1"/>
  <c r="DO77" i="13"/>
  <c r="CT46" i="13"/>
  <c r="CU46" i="13" s="1"/>
  <c r="CV46" i="13"/>
  <c r="CP47" i="13" s="1"/>
  <c r="CQ47" i="13" s="1"/>
  <c r="CS47" i="13" s="1"/>
  <c r="AM76" i="13"/>
  <c r="AG77" i="13"/>
  <c r="AI77" i="13"/>
  <c r="AO77" i="13" s="1"/>
  <c r="DP77" i="13" l="1"/>
  <c r="DO78" i="13"/>
  <c r="EU82" i="13"/>
  <c r="EQ83" i="13"/>
  <c r="EW83" i="13" s="1"/>
  <c r="EO83" i="13"/>
  <c r="DO79" i="13"/>
  <c r="DQ79" i="13"/>
  <c r="DK80" i="13" s="1"/>
  <c r="DL80" i="13" s="1"/>
  <c r="DN80" i="13" s="1"/>
  <c r="CA56" i="13"/>
  <c r="BU57" i="13" s="1"/>
  <c r="BV57" i="13" s="1"/>
  <c r="BX57" i="13" s="1"/>
  <c r="BY56" i="13"/>
  <c r="AG78" i="13"/>
  <c r="AI78" i="13"/>
  <c r="AO78" i="13" s="1"/>
  <c r="AM77" i="13"/>
  <c r="DP78" i="13" l="1"/>
  <c r="DP79" i="13" s="1"/>
  <c r="EU83" i="13"/>
  <c r="EQ84" i="13"/>
  <c r="EW84" i="13" s="1"/>
  <c r="EO84" i="13"/>
  <c r="BZ56" i="13"/>
  <c r="DQ80" i="13"/>
  <c r="DK81" i="13" s="1"/>
  <c r="DL81" i="13" s="1"/>
  <c r="DN81" i="13" s="1"/>
  <c r="DO80" i="13"/>
  <c r="CT47" i="13"/>
  <c r="CU47" i="13" s="1"/>
  <c r="CV47" i="13"/>
  <c r="CP48" i="13" s="1"/>
  <c r="CQ48" i="13" s="1"/>
  <c r="CS48" i="13" s="1"/>
  <c r="AM78" i="13"/>
  <c r="AG79" i="13"/>
  <c r="AI79" i="13"/>
  <c r="AO79" i="13" s="1"/>
  <c r="EU84" i="13" l="1"/>
  <c r="DP80" i="13"/>
  <c r="EO85" i="13"/>
  <c r="EQ85" i="13"/>
  <c r="EW85" i="13" s="1"/>
  <c r="DO81" i="13"/>
  <c r="DQ81" i="13"/>
  <c r="DK82" i="13" s="1"/>
  <c r="DL82" i="13" s="1"/>
  <c r="DN82" i="13" s="1"/>
  <c r="CA57" i="13"/>
  <c r="BU58" i="13" s="1"/>
  <c r="BV58" i="13" s="1"/>
  <c r="BX58" i="13" s="1"/>
  <c r="BY57" i="13"/>
  <c r="BZ57" i="13" s="1"/>
  <c r="AM79" i="13"/>
  <c r="AI80" i="13"/>
  <c r="AO80" i="13" s="1"/>
  <c r="AG80" i="13"/>
  <c r="DP81" i="13" l="1"/>
  <c r="EQ86" i="13"/>
  <c r="EW86" i="13" s="1"/>
  <c r="EO86" i="13"/>
  <c r="EU85" i="13"/>
  <c r="DQ82" i="13"/>
  <c r="DK83" i="13" s="1"/>
  <c r="DL83" i="13" s="1"/>
  <c r="DN83" i="13" s="1"/>
  <c r="DO82" i="13"/>
  <c r="CT48" i="13"/>
  <c r="CU48" i="13" s="1"/>
  <c r="CV48" i="13"/>
  <c r="CP49" i="13" s="1"/>
  <c r="CQ49" i="13" s="1"/>
  <c r="CS49" i="13" s="1"/>
  <c r="AI81" i="13"/>
  <c r="AO81" i="13" s="1"/>
  <c r="AG81" i="13"/>
  <c r="AM80" i="13"/>
  <c r="EU86" i="13" l="1"/>
  <c r="DP82" i="13"/>
  <c r="EO87" i="13"/>
  <c r="EQ87" i="13"/>
  <c r="EW87" i="13" s="1"/>
  <c r="DO83" i="13"/>
  <c r="DQ83" i="13"/>
  <c r="DK84" i="13" s="1"/>
  <c r="DL84" i="13" s="1"/>
  <c r="DN84" i="13" s="1"/>
  <c r="CA58" i="13"/>
  <c r="BU59" i="13" s="1"/>
  <c r="BV59" i="13" s="1"/>
  <c r="BX59" i="13" s="1"/>
  <c r="BY58" i="13"/>
  <c r="BZ58" i="13" s="1"/>
  <c r="AM81" i="13"/>
  <c r="AI82" i="13"/>
  <c r="AO82" i="13" s="1"/>
  <c r="AG82" i="13"/>
  <c r="DP83" i="13" l="1"/>
  <c r="EO88" i="13"/>
  <c r="EQ88" i="13"/>
  <c r="EW88" i="13" s="1"/>
  <c r="EU87" i="13"/>
  <c r="DQ84" i="13"/>
  <c r="DK85" i="13" s="1"/>
  <c r="DL85" i="13" s="1"/>
  <c r="DN85" i="13" s="1"/>
  <c r="DO84" i="13"/>
  <c r="CT49" i="13"/>
  <c r="CU49" i="13" s="1"/>
  <c r="CV49" i="13"/>
  <c r="AG83" i="13"/>
  <c r="AI83" i="13"/>
  <c r="AO83" i="13" s="1"/>
  <c r="AM82" i="13"/>
  <c r="DP84" i="13" l="1"/>
  <c r="EO89" i="13"/>
  <c r="EQ89" i="13"/>
  <c r="EW89" i="13" s="1"/>
  <c r="EU88" i="13"/>
  <c r="CP50" i="13"/>
  <c r="CQ50" i="13" s="1"/>
  <c r="CS50" i="13" s="1"/>
  <c r="DO85" i="13"/>
  <c r="DQ85" i="13"/>
  <c r="AM83" i="13"/>
  <c r="AG84" i="13"/>
  <c r="AI84" i="13"/>
  <c r="AO84" i="13" s="1"/>
  <c r="DP85" i="13" l="1"/>
  <c r="EQ90" i="13"/>
  <c r="EW90" i="13" s="1"/>
  <c r="EO90" i="13"/>
  <c r="EU89" i="13"/>
  <c r="DK86" i="13"/>
  <c r="DL86" i="13" s="1"/>
  <c r="CT50" i="13"/>
  <c r="CU50" i="13" s="1"/>
  <c r="CV50" i="13"/>
  <c r="CP51" i="13" s="1"/>
  <c r="CQ51" i="13" s="1"/>
  <c r="CS51" i="13" s="1"/>
  <c r="BY59" i="13"/>
  <c r="BZ59" i="13" s="1"/>
  <c r="CA59" i="13"/>
  <c r="BU60" i="13" s="1"/>
  <c r="AM84" i="13"/>
  <c r="AI85" i="13"/>
  <c r="AO85" i="13" s="1"/>
  <c r="AG85" i="13"/>
  <c r="EU90" i="13" l="1"/>
  <c r="EO91" i="13"/>
  <c r="EQ91" i="13"/>
  <c r="EW91" i="13" s="1"/>
  <c r="DN86" i="13"/>
  <c r="DQ86" i="13" s="1"/>
  <c r="DK87" i="13" s="1"/>
  <c r="DL87" i="13" s="1"/>
  <c r="BV60" i="13"/>
  <c r="AM85" i="13"/>
  <c r="AG86" i="13"/>
  <c r="AI86" i="13"/>
  <c r="AO86" i="13" s="1"/>
  <c r="EO92" i="13" l="1"/>
  <c r="EQ92" i="13"/>
  <c r="EW92" i="13" s="1"/>
  <c r="EU91" i="13"/>
  <c r="BX60" i="13"/>
  <c r="BY60" i="13" s="1"/>
  <c r="BZ60" i="13" s="1"/>
  <c r="DN87" i="13"/>
  <c r="DQ87" i="13" s="1"/>
  <c r="DK88" i="13" s="1"/>
  <c r="DL88" i="13" s="1"/>
  <c r="DN88" i="13" s="1"/>
  <c r="DO88" i="13" s="1"/>
  <c r="DO86" i="13"/>
  <c r="DP86" i="13" s="1"/>
  <c r="CT51" i="13"/>
  <c r="CU51" i="13" s="1"/>
  <c r="CV51" i="13"/>
  <c r="CP52" i="13" s="1"/>
  <c r="CQ52" i="13" s="1"/>
  <c r="CS52" i="13" s="1"/>
  <c r="AI87" i="13"/>
  <c r="AO87" i="13" s="1"/>
  <c r="AG87" i="13"/>
  <c r="AM86" i="13"/>
  <c r="EO93" i="13" l="1"/>
  <c r="EQ93" i="13"/>
  <c r="EW93" i="13" s="1"/>
  <c r="CA60" i="13"/>
  <c r="BU61" i="13" s="1"/>
  <c r="BV61" i="13" s="1"/>
  <c r="BX61" i="13" s="1"/>
  <c r="CA61" i="13" s="1"/>
  <c r="EU92" i="13"/>
  <c r="DQ88" i="13"/>
  <c r="DK89" i="13" s="1"/>
  <c r="DL89" i="13" s="1"/>
  <c r="DN89" i="13" s="1"/>
  <c r="DO89" i="13" s="1"/>
  <c r="DO87" i="13"/>
  <c r="DP87" i="13" s="1"/>
  <c r="DP88" i="13" s="1"/>
  <c r="AM87" i="13"/>
  <c r="AI88" i="13"/>
  <c r="AO88" i="13" s="1"/>
  <c r="AG88" i="13"/>
  <c r="DQ89" i="13" l="1"/>
  <c r="DK90" i="13" s="1"/>
  <c r="DL90" i="13" s="1"/>
  <c r="DN90" i="13" s="1"/>
  <c r="DQ90" i="13" s="1"/>
  <c r="DK91" i="13" s="1"/>
  <c r="DL91" i="13" s="1"/>
  <c r="DN91" i="13" s="1"/>
  <c r="DP89" i="13"/>
  <c r="BY61" i="13"/>
  <c r="BZ61" i="13" s="1"/>
  <c r="EQ94" i="13"/>
  <c r="EW94" i="13" s="1"/>
  <c r="EO94" i="13"/>
  <c r="EU93" i="13"/>
  <c r="BU62" i="13"/>
  <c r="BV62" i="13" s="1"/>
  <c r="CT52" i="13"/>
  <c r="CU52" i="13" s="1"/>
  <c r="CV52" i="13"/>
  <c r="CP53" i="13" s="1"/>
  <c r="CQ53" i="13" s="1"/>
  <c r="CS53" i="13" s="1"/>
  <c r="AG89" i="13"/>
  <c r="AI89" i="13"/>
  <c r="AO89" i="13" s="1"/>
  <c r="AM88" i="13"/>
  <c r="DO90" i="13" l="1"/>
  <c r="DP90" i="13" s="1"/>
  <c r="EU94" i="13"/>
  <c r="EQ95" i="13"/>
  <c r="EW95" i="13" s="1"/>
  <c r="EO95" i="13"/>
  <c r="BX62" i="13"/>
  <c r="BY62" i="13" s="1"/>
  <c r="DO91" i="13"/>
  <c r="DQ91" i="13"/>
  <c r="DK92" i="13" s="1"/>
  <c r="DL92" i="13" s="1"/>
  <c r="DN92" i="13" s="1"/>
  <c r="AM89" i="13"/>
  <c r="AI90" i="13"/>
  <c r="AO90" i="13" s="1"/>
  <c r="AG90" i="13"/>
  <c r="EU95" i="13" l="1"/>
  <c r="DP91" i="13"/>
  <c r="EO96" i="13"/>
  <c r="EQ96" i="13"/>
  <c r="EW96" i="13" s="1"/>
  <c r="BZ62" i="13"/>
  <c r="CA62" i="13"/>
  <c r="BU63" i="13" s="1"/>
  <c r="BV63" i="13" s="1"/>
  <c r="DQ92" i="13"/>
  <c r="DK93" i="13" s="1"/>
  <c r="DL93" i="13" s="1"/>
  <c r="DN93" i="13" s="1"/>
  <c r="DO92" i="13"/>
  <c r="CT53" i="13"/>
  <c r="CU53" i="13" s="1"/>
  <c r="CV53" i="13"/>
  <c r="CP54" i="13" s="1"/>
  <c r="CQ54" i="13" s="1"/>
  <c r="CS54" i="13" s="1"/>
  <c r="AI91" i="13"/>
  <c r="AO91" i="13" s="1"/>
  <c r="AG91" i="13"/>
  <c r="AM90" i="13"/>
  <c r="DP92" i="13" l="1"/>
  <c r="EQ97" i="13"/>
  <c r="EW97" i="13" s="1"/>
  <c r="EO97" i="13"/>
  <c r="EU96" i="13"/>
  <c r="BX63" i="13"/>
  <c r="CA63" i="13" s="1"/>
  <c r="BU64" i="13" s="1"/>
  <c r="BV64" i="13" s="1"/>
  <c r="BX64" i="13" s="1"/>
  <c r="BY64" i="13" s="1"/>
  <c r="DO93" i="13"/>
  <c r="DQ93" i="13"/>
  <c r="DK94" i="13" s="1"/>
  <c r="DL94" i="13" s="1"/>
  <c r="DN94" i="13" s="1"/>
  <c r="AI92" i="13"/>
  <c r="AO92" i="13" s="1"/>
  <c r="AG92" i="13"/>
  <c r="AM91" i="13"/>
  <c r="EU97" i="13" l="1"/>
  <c r="DP93" i="13"/>
  <c r="EO98" i="13"/>
  <c r="EQ98" i="13"/>
  <c r="EW98" i="13" s="1"/>
  <c r="CA64" i="13"/>
  <c r="BU65" i="13" s="1"/>
  <c r="BV65" i="13" s="1"/>
  <c r="BX65" i="13" s="1"/>
  <c r="CA65" i="13" s="1"/>
  <c r="BU66" i="13" s="1"/>
  <c r="BV66" i="13" s="1"/>
  <c r="BX66" i="13" s="1"/>
  <c r="BY63" i="13"/>
  <c r="DQ94" i="13"/>
  <c r="DK95" i="13" s="1"/>
  <c r="DL95" i="13" s="1"/>
  <c r="DN95" i="13" s="1"/>
  <c r="DO94" i="13"/>
  <c r="CT54" i="13"/>
  <c r="CU54" i="13" s="1"/>
  <c r="CV54" i="13"/>
  <c r="CP55" i="13" s="1"/>
  <c r="CQ55" i="13" s="1"/>
  <c r="CS55" i="13" s="1"/>
  <c r="AM92" i="13"/>
  <c r="AI93" i="13"/>
  <c r="AO93" i="13" s="1"/>
  <c r="AG93" i="13"/>
  <c r="DP94" i="13" l="1"/>
  <c r="BY65" i="13"/>
  <c r="EQ99" i="13"/>
  <c r="EW99" i="13" s="1"/>
  <c r="EO99" i="13"/>
  <c r="EU98" i="13"/>
  <c r="BZ63" i="13"/>
  <c r="BZ64" i="13" s="1"/>
  <c r="DO95" i="13"/>
  <c r="DQ95" i="13"/>
  <c r="DK96" i="13" s="1"/>
  <c r="DL96" i="13" s="1"/>
  <c r="DN96" i="13" s="1"/>
  <c r="AI94" i="13"/>
  <c r="AO94" i="13" s="1"/>
  <c r="AG94" i="13"/>
  <c r="AM93" i="13"/>
  <c r="BZ65" i="13" l="1"/>
  <c r="DP95" i="13"/>
  <c r="EU99" i="13"/>
  <c r="EO100" i="13"/>
  <c r="EQ100" i="13"/>
  <c r="EW100" i="13" s="1"/>
  <c r="DQ96" i="13"/>
  <c r="DK97" i="13" s="1"/>
  <c r="DL97" i="13" s="1"/>
  <c r="DN97" i="13" s="1"/>
  <c r="DO96" i="13"/>
  <c r="CT55" i="13"/>
  <c r="CU55" i="13" s="1"/>
  <c r="CV55" i="13"/>
  <c r="CP56" i="13" s="1"/>
  <c r="CQ56" i="13" s="1"/>
  <c r="CS56" i="13" s="1"/>
  <c r="CA66" i="13"/>
  <c r="BU67" i="13" s="1"/>
  <c r="BV67" i="13" s="1"/>
  <c r="BX67" i="13" s="1"/>
  <c r="BY66" i="13"/>
  <c r="AM94" i="13"/>
  <c r="AI95" i="13"/>
  <c r="AO95" i="13" s="1"/>
  <c r="AG95" i="13"/>
  <c r="DP96" i="13" l="1"/>
  <c r="EQ101" i="13"/>
  <c r="EW101" i="13" s="1"/>
  <c r="EO101" i="13"/>
  <c r="EU100" i="13"/>
  <c r="BZ66" i="13"/>
  <c r="DO97" i="13"/>
  <c r="DQ97" i="13"/>
  <c r="CA67" i="13"/>
  <c r="BU68" i="13" s="1"/>
  <c r="BV68" i="13" s="1"/>
  <c r="BX68" i="13" s="1"/>
  <c r="BY67" i="13"/>
  <c r="AI96" i="13"/>
  <c r="AO96" i="13" s="1"/>
  <c r="AG96" i="13"/>
  <c r="AM95" i="13"/>
  <c r="DP97" i="13" l="1"/>
  <c r="EU101" i="13"/>
  <c r="EO102" i="13"/>
  <c r="EQ102" i="13"/>
  <c r="EW102" i="13" s="1"/>
  <c r="BZ67" i="13"/>
  <c r="DK98" i="13"/>
  <c r="DL98" i="13" s="1"/>
  <c r="CT56" i="13"/>
  <c r="CU56" i="13" s="1"/>
  <c r="CV56" i="13"/>
  <c r="CP57" i="13" s="1"/>
  <c r="CQ57" i="13" s="1"/>
  <c r="CS57" i="13" s="1"/>
  <c r="AM96" i="13"/>
  <c r="AI97" i="13"/>
  <c r="AO97" i="13" s="1"/>
  <c r="AG97" i="13"/>
  <c r="EQ103" i="13" l="1"/>
  <c r="EW103" i="13" s="1"/>
  <c r="EO103" i="13"/>
  <c r="EU102" i="13"/>
  <c r="DN98" i="13"/>
  <c r="DQ98" i="13" s="1"/>
  <c r="DK99" i="13" s="1"/>
  <c r="DL99" i="13" s="1"/>
  <c r="DN99" i="13" s="1"/>
  <c r="CA68" i="13"/>
  <c r="BU69" i="13" s="1"/>
  <c r="BV69" i="13" s="1"/>
  <c r="BX69" i="13" s="1"/>
  <c r="BY68" i="13"/>
  <c r="AM97" i="13"/>
  <c r="AG98" i="13"/>
  <c r="AI98" i="13"/>
  <c r="AO98" i="13" s="1"/>
  <c r="EU103" i="13" l="1"/>
  <c r="DO98" i="13"/>
  <c r="DP98" i="13" s="1"/>
  <c r="EO104" i="13"/>
  <c r="EQ104" i="13"/>
  <c r="EW104" i="13" s="1"/>
  <c r="BZ68" i="13"/>
  <c r="DO99" i="13"/>
  <c r="DQ99" i="13"/>
  <c r="DK100" i="13" s="1"/>
  <c r="DL100" i="13" s="1"/>
  <c r="DN100" i="13" s="1"/>
  <c r="DO100" i="13" s="1"/>
  <c r="CT57" i="13"/>
  <c r="CU57" i="13" s="1"/>
  <c r="CV57" i="13"/>
  <c r="CP58" i="13" s="1"/>
  <c r="CQ58" i="13" s="1"/>
  <c r="CS58" i="13" s="1"/>
  <c r="AI99" i="13"/>
  <c r="AO99" i="13" s="1"/>
  <c r="AG99" i="13"/>
  <c r="AM98" i="13"/>
  <c r="DP99" i="13" l="1"/>
  <c r="DP100" i="13" s="1"/>
  <c r="EU104" i="13"/>
  <c r="EO105" i="13"/>
  <c r="EQ105" i="13"/>
  <c r="EW105" i="13" s="1"/>
  <c r="DQ100" i="13"/>
  <c r="DK101" i="13" s="1"/>
  <c r="DL101" i="13" s="1"/>
  <c r="DN101" i="13" s="1"/>
  <c r="DO101" i="13" s="1"/>
  <c r="CA69" i="13"/>
  <c r="BU70" i="13" s="1"/>
  <c r="BV70" i="13" s="1"/>
  <c r="BX70" i="13" s="1"/>
  <c r="BY69" i="13"/>
  <c r="AM99" i="13"/>
  <c r="AG100" i="13"/>
  <c r="AI100" i="13"/>
  <c r="AO100" i="13" s="1"/>
  <c r="DQ101" i="13" l="1"/>
  <c r="DK102" i="13" s="1"/>
  <c r="DL102" i="13" s="1"/>
  <c r="DN102" i="13" s="1"/>
  <c r="DQ102" i="13" s="1"/>
  <c r="DK103" i="13" s="1"/>
  <c r="DL103" i="13" s="1"/>
  <c r="DN103" i="13" s="1"/>
  <c r="EU105" i="13"/>
  <c r="EO106" i="13"/>
  <c r="EQ106" i="13"/>
  <c r="EW106" i="13" s="1"/>
  <c r="BZ69" i="13"/>
  <c r="DP101" i="13"/>
  <c r="CT58" i="13"/>
  <c r="CU58" i="13" s="1"/>
  <c r="CV58" i="13"/>
  <c r="CP59" i="13" s="1"/>
  <c r="CQ59" i="13" s="1"/>
  <c r="CS59" i="13" s="1"/>
  <c r="AI101" i="13"/>
  <c r="AO101" i="13" s="1"/>
  <c r="AG101" i="13"/>
  <c r="AM100" i="13"/>
  <c r="DO102" i="13" l="1"/>
  <c r="EU106" i="13"/>
  <c r="EO107" i="13"/>
  <c r="EQ107" i="13"/>
  <c r="EW107" i="13" s="1"/>
  <c r="DP102" i="13"/>
  <c r="DO103" i="13"/>
  <c r="DQ103" i="13"/>
  <c r="DK104" i="13" s="1"/>
  <c r="DL104" i="13" s="1"/>
  <c r="DN104" i="13" s="1"/>
  <c r="CA70" i="13"/>
  <c r="BU71" i="13" s="1"/>
  <c r="BV71" i="13" s="1"/>
  <c r="BX71" i="13" s="1"/>
  <c r="BY70" i="13"/>
  <c r="BZ70" i="13" s="1"/>
  <c r="AM101" i="13"/>
  <c r="AG102" i="13"/>
  <c r="AI102" i="13"/>
  <c r="AO102" i="13" s="1"/>
  <c r="EQ108" i="13" l="1"/>
  <c r="EW108" i="13" s="1"/>
  <c r="EO108" i="13"/>
  <c r="EU107" i="13"/>
  <c r="DP103" i="13"/>
  <c r="DQ104" i="13"/>
  <c r="DK105" i="13" s="1"/>
  <c r="DL105" i="13" s="1"/>
  <c r="DN105" i="13" s="1"/>
  <c r="DO104" i="13"/>
  <c r="CT59" i="13"/>
  <c r="CU59" i="13" s="1"/>
  <c r="CV59" i="13"/>
  <c r="CP60" i="13" s="1"/>
  <c r="CQ60" i="13" s="1"/>
  <c r="CS60" i="13" s="1"/>
  <c r="AM102" i="13"/>
  <c r="AI103" i="13"/>
  <c r="AO103" i="13" s="1"/>
  <c r="AG103" i="13"/>
  <c r="EU108" i="13" l="1"/>
  <c r="EQ109" i="13"/>
  <c r="EW109" i="13" s="1"/>
  <c r="EO109" i="13"/>
  <c r="DP104" i="13"/>
  <c r="DO105" i="13"/>
  <c r="DQ105" i="13"/>
  <c r="DK106" i="13" s="1"/>
  <c r="DL106" i="13" s="1"/>
  <c r="DN106" i="13" s="1"/>
  <c r="CA71" i="13"/>
  <c r="BU72" i="13" s="1"/>
  <c r="BV72" i="13" s="1"/>
  <c r="BX72" i="13" s="1"/>
  <c r="BY71" i="13"/>
  <c r="BZ71" i="13" s="1"/>
  <c r="AG104" i="13"/>
  <c r="AI104" i="13"/>
  <c r="AO104" i="13" s="1"/>
  <c r="AM103" i="13"/>
  <c r="EU109" i="13" l="1"/>
  <c r="EO110" i="13"/>
  <c r="EQ110" i="13"/>
  <c r="EW110" i="13" s="1"/>
  <c r="DP105" i="13"/>
  <c r="DQ106" i="13"/>
  <c r="DK107" i="13" s="1"/>
  <c r="DL107" i="13" s="1"/>
  <c r="DN107" i="13" s="1"/>
  <c r="DO106" i="13"/>
  <c r="CT60" i="13"/>
  <c r="CU60" i="13" s="1"/>
  <c r="CV60" i="13"/>
  <c r="CP61" i="13" s="1"/>
  <c r="CQ61" i="13" s="1"/>
  <c r="CS61" i="13" s="1"/>
  <c r="AM104" i="13"/>
  <c r="AG105" i="13"/>
  <c r="AI105" i="13"/>
  <c r="AO105" i="13" s="1"/>
  <c r="EO111" i="13" l="1"/>
  <c r="EQ111" i="13"/>
  <c r="EW111" i="13" s="1"/>
  <c r="EU110" i="13"/>
  <c r="DP106" i="13"/>
  <c r="DO107" i="13"/>
  <c r="DQ107" i="13"/>
  <c r="DK108" i="13" s="1"/>
  <c r="DL108" i="13" s="1"/>
  <c r="CA72" i="13"/>
  <c r="BU73" i="13" s="1"/>
  <c r="BV73" i="13" s="1"/>
  <c r="BX73" i="13" s="1"/>
  <c r="BY72" i="13"/>
  <c r="BZ72" i="13" s="1"/>
  <c r="AM105" i="13"/>
  <c r="AG106" i="13"/>
  <c r="AI106" i="13"/>
  <c r="AO106" i="13" s="1"/>
  <c r="EO112" i="13" l="1"/>
  <c r="EQ112" i="13"/>
  <c r="EW112" i="13" s="1"/>
  <c r="EU111" i="13"/>
  <c r="DN108" i="13"/>
  <c r="DO108" i="13" s="1"/>
  <c r="DP107" i="13"/>
  <c r="CT61" i="13"/>
  <c r="CU61" i="13" s="1"/>
  <c r="CV61" i="13"/>
  <c r="AM106" i="13"/>
  <c r="AG107" i="13"/>
  <c r="AI107" i="13"/>
  <c r="AO107" i="13" s="1"/>
  <c r="DQ108" i="13" l="1"/>
  <c r="DK109" i="13" s="1"/>
  <c r="DL109" i="13" s="1"/>
  <c r="DN109" i="13" s="1"/>
  <c r="DQ109" i="13" s="1"/>
  <c r="EQ113" i="13"/>
  <c r="EW113" i="13" s="1"/>
  <c r="EO113" i="13"/>
  <c r="EU112" i="13"/>
  <c r="DP108" i="13"/>
  <c r="CP62" i="13"/>
  <c r="CQ62" i="13" s="1"/>
  <c r="CS62" i="13" s="1"/>
  <c r="CA73" i="13"/>
  <c r="BY73" i="13"/>
  <c r="BZ73" i="13" s="1"/>
  <c r="AM107" i="13"/>
  <c r="AG108" i="13"/>
  <c r="AI108" i="13"/>
  <c r="AO108" i="13" s="1"/>
  <c r="DO109" i="13" l="1"/>
  <c r="DP109" i="13" s="1"/>
  <c r="EU113" i="13"/>
  <c r="EO114" i="13"/>
  <c r="EQ114" i="13"/>
  <c r="EW114" i="13" s="1"/>
  <c r="BU74" i="13"/>
  <c r="BV74" i="13" s="1"/>
  <c r="BX74" i="13" s="1"/>
  <c r="DK110" i="13"/>
  <c r="DL110" i="13" s="1"/>
  <c r="CT62" i="13"/>
  <c r="CU62" i="13" s="1"/>
  <c r="CV62" i="13"/>
  <c r="CP63" i="13" s="1"/>
  <c r="CQ63" i="13" s="1"/>
  <c r="CS63" i="13" s="1"/>
  <c r="AG109" i="13"/>
  <c r="AI109" i="13"/>
  <c r="AO109" i="13" s="1"/>
  <c r="AM108" i="13"/>
  <c r="EO115" i="13" l="1"/>
  <c r="EQ115" i="13"/>
  <c r="EW115" i="13" s="1"/>
  <c r="EU114" i="13"/>
  <c r="DN110" i="13"/>
  <c r="DO110" i="13" s="1"/>
  <c r="DP110" i="13" s="1"/>
  <c r="CA74" i="13"/>
  <c r="BU75" i="13" s="1"/>
  <c r="BV75" i="13" s="1"/>
  <c r="BX75" i="13" s="1"/>
  <c r="BY74" i="13"/>
  <c r="AM109" i="13"/>
  <c r="AI110" i="13"/>
  <c r="AO110" i="13" s="1"/>
  <c r="AG110" i="13"/>
  <c r="DQ110" i="13" l="1"/>
  <c r="DK111" i="13" s="1"/>
  <c r="DL111" i="13" s="1"/>
  <c r="DN111" i="13" s="1"/>
  <c r="DO111" i="13" s="1"/>
  <c r="DP111" i="13" s="1"/>
  <c r="EQ116" i="13"/>
  <c r="EW116" i="13" s="1"/>
  <c r="EO116" i="13"/>
  <c r="EU115" i="13"/>
  <c r="BZ74" i="13"/>
  <c r="CT63" i="13"/>
  <c r="CU63" i="13" s="1"/>
  <c r="CV63" i="13"/>
  <c r="CP64" i="13" s="1"/>
  <c r="CQ64" i="13" s="1"/>
  <c r="CS64" i="13" s="1"/>
  <c r="AI111" i="13"/>
  <c r="AO111" i="13" s="1"/>
  <c r="AG111" i="13"/>
  <c r="AM110" i="13"/>
  <c r="EU116" i="13" l="1"/>
  <c r="EQ117" i="13"/>
  <c r="EW117" i="13" s="1"/>
  <c r="EO117" i="13"/>
  <c r="DQ111" i="13"/>
  <c r="DK112" i="13" s="1"/>
  <c r="DL112" i="13" s="1"/>
  <c r="DN112" i="13" s="1"/>
  <c r="CA75" i="13"/>
  <c r="BU76" i="13" s="1"/>
  <c r="BV76" i="13" s="1"/>
  <c r="BX76" i="13" s="1"/>
  <c r="BY75" i="13"/>
  <c r="AM111" i="13"/>
  <c r="AG112" i="13"/>
  <c r="AI112" i="13"/>
  <c r="EU117" i="13" l="1"/>
  <c r="EQ118" i="13"/>
  <c r="EW118" i="13" s="1"/>
  <c r="EO118" i="13"/>
  <c r="BZ75" i="13"/>
  <c r="DQ112" i="13"/>
  <c r="DK113" i="13" s="1"/>
  <c r="DL113" i="13" s="1"/>
  <c r="DN113" i="13" s="1"/>
  <c r="DO112" i="13"/>
  <c r="DP112" i="13" s="1"/>
  <c r="CT64" i="13"/>
  <c r="CU64" i="13" s="1"/>
  <c r="CV64" i="13"/>
  <c r="CP65" i="13" s="1"/>
  <c r="CQ65" i="13" s="1"/>
  <c r="CS65" i="13" s="1"/>
  <c r="AM112" i="13"/>
  <c r="AO112" i="13"/>
  <c r="EU118" i="13" l="1"/>
  <c r="EQ119" i="13"/>
  <c r="EW119" i="13" s="1"/>
  <c r="EO119" i="13"/>
  <c r="DQ113" i="13"/>
  <c r="DK114" i="13" s="1"/>
  <c r="DL114" i="13" s="1"/>
  <c r="DN114" i="13" s="1"/>
  <c r="DO113" i="13"/>
  <c r="DP113" i="13" s="1"/>
  <c r="CA76" i="13"/>
  <c r="BU77" i="13" s="1"/>
  <c r="BV77" i="13" s="1"/>
  <c r="BX77" i="13" s="1"/>
  <c r="BY76" i="13"/>
  <c r="AG113" i="13"/>
  <c r="AI113" i="13"/>
  <c r="AO113" i="13" s="1"/>
  <c r="EU119" i="13" l="1"/>
  <c r="EO120" i="13"/>
  <c r="EQ120" i="13"/>
  <c r="EW120" i="13" s="1"/>
  <c r="BZ76" i="13"/>
  <c r="DQ114" i="13"/>
  <c r="DK115" i="13" s="1"/>
  <c r="DL115" i="13" s="1"/>
  <c r="DN115" i="13" s="1"/>
  <c r="DO114" i="13"/>
  <c r="DP114" i="13" s="1"/>
  <c r="CT65" i="13"/>
  <c r="CU65" i="13" s="1"/>
  <c r="CV65" i="13"/>
  <c r="CP66" i="13" s="1"/>
  <c r="CQ66" i="13" s="1"/>
  <c r="CS66" i="13" s="1"/>
  <c r="AG114" i="13"/>
  <c r="AI114" i="13"/>
  <c r="AO114" i="13" s="1"/>
  <c r="AM113" i="13"/>
  <c r="EO121" i="13" l="1"/>
  <c r="EQ121" i="13"/>
  <c r="EW121" i="13" s="1"/>
  <c r="EU120" i="13"/>
  <c r="DQ115" i="13"/>
  <c r="DK116" i="13" s="1"/>
  <c r="DL116" i="13" s="1"/>
  <c r="DO115" i="13"/>
  <c r="DP115" i="13" s="1"/>
  <c r="BY77" i="13"/>
  <c r="CA77" i="13"/>
  <c r="BU78" i="13" s="1"/>
  <c r="AM114" i="13"/>
  <c r="AG115" i="13"/>
  <c r="AI115" i="13"/>
  <c r="AO115" i="13" s="1"/>
  <c r="EQ122" i="13" l="1"/>
  <c r="EW122" i="13" s="1"/>
  <c r="EO122" i="13"/>
  <c r="EU121" i="13"/>
  <c r="BZ77" i="13"/>
  <c r="DN116" i="13"/>
  <c r="DQ116" i="13" s="1"/>
  <c r="DK117" i="13" s="1"/>
  <c r="DL117" i="13" s="1"/>
  <c r="CT66" i="13"/>
  <c r="CU66" i="13" s="1"/>
  <c r="CV66" i="13"/>
  <c r="CP67" i="13" s="1"/>
  <c r="CQ67" i="13" s="1"/>
  <c r="CS67" i="13" s="1"/>
  <c r="BV78" i="13"/>
  <c r="AG116" i="13"/>
  <c r="AI116" i="13"/>
  <c r="AO116" i="13" s="1"/>
  <c r="AM115" i="13"/>
  <c r="EU122" i="13" l="1"/>
  <c r="EO123" i="13"/>
  <c r="EQ123" i="13"/>
  <c r="EW123" i="13" s="1"/>
  <c r="BX78" i="13"/>
  <c r="BY78" i="13" s="1"/>
  <c r="DN117" i="13"/>
  <c r="DQ117" i="13" s="1"/>
  <c r="DK118" i="13" s="1"/>
  <c r="DL118" i="13" s="1"/>
  <c r="DO116" i="13"/>
  <c r="DP116" i="13" s="1"/>
  <c r="AG117" i="13"/>
  <c r="AI117" i="13"/>
  <c r="AO117" i="13" s="1"/>
  <c r="AM116" i="13"/>
  <c r="EQ124" i="13" l="1"/>
  <c r="EW124" i="13" s="1"/>
  <c r="EO124" i="13"/>
  <c r="EU123" i="13"/>
  <c r="CA78" i="13"/>
  <c r="BU79" i="13" s="1"/>
  <c r="BV79" i="13" s="1"/>
  <c r="BX79" i="13" s="1"/>
  <c r="CA79" i="13" s="1"/>
  <c r="BU80" i="13" s="1"/>
  <c r="BV80" i="13" s="1"/>
  <c r="BX80" i="13" s="1"/>
  <c r="BZ78" i="13"/>
  <c r="DN118" i="13"/>
  <c r="DQ118" i="13" s="1"/>
  <c r="DK119" i="13" s="1"/>
  <c r="DL119" i="13" s="1"/>
  <c r="DN119" i="13" s="1"/>
  <c r="DO119" i="13" s="1"/>
  <c r="DO117" i="13"/>
  <c r="DP117" i="13" s="1"/>
  <c r="CT67" i="13"/>
  <c r="CU67" i="13" s="1"/>
  <c r="CV67" i="13"/>
  <c r="CP68" i="13" s="1"/>
  <c r="CQ68" i="13" s="1"/>
  <c r="CS68" i="13" s="1"/>
  <c r="AG118" i="13"/>
  <c r="AI118" i="13"/>
  <c r="AO118" i="13" s="1"/>
  <c r="AM117" i="13"/>
  <c r="EU124" i="13" l="1"/>
  <c r="BY79" i="13"/>
  <c r="BZ79" i="13" s="1"/>
  <c r="EQ125" i="13"/>
  <c r="EW125" i="13" s="1"/>
  <c r="EO125" i="13"/>
  <c r="DQ119" i="13"/>
  <c r="DK120" i="13" s="1"/>
  <c r="DL120" i="13" s="1"/>
  <c r="DN120" i="13" s="1"/>
  <c r="DO120" i="13" s="1"/>
  <c r="DO118" i="13"/>
  <c r="DP118" i="13" s="1"/>
  <c r="DP119" i="13" s="1"/>
  <c r="CA80" i="13"/>
  <c r="BU81" i="13" s="1"/>
  <c r="BV81" i="13" s="1"/>
  <c r="BX81" i="13" s="1"/>
  <c r="BY80" i="13"/>
  <c r="AM118" i="13"/>
  <c r="AG119" i="13"/>
  <c r="AI119" i="13"/>
  <c r="AO119" i="13" s="1"/>
  <c r="EU125" i="13" l="1"/>
  <c r="DP120" i="13"/>
  <c r="BZ80" i="13"/>
  <c r="EO126" i="13"/>
  <c r="EQ126" i="13"/>
  <c r="EW126" i="13" s="1"/>
  <c r="DQ120" i="13"/>
  <c r="DK121" i="13" s="1"/>
  <c r="DL121" i="13" s="1"/>
  <c r="DN121" i="13" s="1"/>
  <c r="CT68" i="13"/>
  <c r="CU68" i="13" s="1"/>
  <c r="CV68" i="13"/>
  <c r="CP69" i="13" s="1"/>
  <c r="CQ69" i="13" s="1"/>
  <c r="CS69" i="13" s="1"/>
  <c r="AG120" i="13"/>
  <c r="AI120" i="13"/>
  <c r="AO120" i="13" s="1"/>
  <c r="AM119" i="13"/>
  <c r="EQ127" i="13" l="1"/>
  <c r="EW127" i="13" s="1"/>
  <c r="EO127" i="13"/>
  <c r="EU126" i="13"/>
  <c r="DO121" i="13"/>
  <c r="DP121" i="13" s="1"/>
  <c r="CA81" i="13"/>
  <c r="BU82" i="13" s="1"/>
  <c r="BV82" i="13" s="1"/>
  <c r="BX82" i="13" s="1"/>
  <c r="BY81" i="13"/>
  <c r="BZ81" i="13" s="1"/>
  <c r="AM120" i="13"/>
  <c r="AI121" i="13"/>
  <c r="AO121" i="13" s="1"/>
  <c r="AG121" i="13"/>
  <c r="EU127" i="13" l="1"/>
  <c r="EO128" i="13"/>
  <c r="EQ128" i="13"/>
  <c r="EW128" i="13" s="1"/>
  <c r="DQ121" i="13"/>
  <c r="CT69" i="13"/>
  <c r="CU69" i="13" s="1"/>
  <c r="CV69" i="13"/>
  <c r="CP70" i="13" s="1"/>
  <c r="CQ70" i="13" s="1"/>
  <c r="CS70" i="13" s="1"/>
  <c r="AG122" i="13"/>
  <c r="AI122" i="13"/>
  <c r="AO122" i="13" s="1"/>
  <c r="AM121" i="13"/>
  <c r="EQ129" i="13" l="1"/>
  <c r="EW129" i="13" s="1"/>
  <c r="EO129" i="13"/>
  <c r="EU128" i="13"/>
  <c r="DK122" i="13"/>
  <c r="DL122" i="13" s="1"/>
  <c r="CA82" i="13"/>
  <c r="BU83" i="13" s="1"/>
  <c r="BV83" i="13" s="1"/>
  <c r="BX83" i="13" s="1"/>
  <c r="BY82" i="13"/>
  <c r="BZ82" i="13" s="1"/>
  <c r="AI123" i="13"/>
  <c r="AO123" i="13" s="1"/>
  <c r="AG123" i="13"/>
  <c r="AM122" i="13"/>
  <c r="EU129" i="13" l="1"/>
  <c r="EO130" i="13"/>
  <c r="EQ130" i="13"/>
  <c r="EW130" i="13" s="1"/>
  <c r="DN122" i="13"/>
  <c r="DO122" i="13" s="1"/>
  <c r="DP122" i="13" s="1"/>
  <c r="CT70" i="13"/>
  <c r="CU70" i="13" s="1"/>
  <c r="CV70" i="13"/>
  <c r="CP71" i="13" s="1"/>
  <c r="CQ71" i="13" s="1"/>
  <c r="CS71" i="13" s="1"/>
  <c r="CA83" i="13"/>
  <c r="BU84" i="13" s="1"/>
  <c r="BV84" i="13" s="1"/>
  <c r="BX84" i="13" s="1"/>
  <c r="BY83" i="13"/>
  <c r="BZ83" i="13" s="1"/>
  <c r="AM123" i="13"/>
  <c r="AG124" i="13"/>
  <c r="AI124" i="13"/>
  <c r="AO124" i="13" s="1"/>
  <c r="DQ122" i="13" l="1"/>
  <c r="DK123" i="13" s="1"/>
  <c r="DL123" i="13" s="1"/>
  <c r="DN123" i="13" s="1"/>
  <c r="DO123" i="13" s="1"/>
  <c r="DP123" i="13" s="1"/>
  <c r="EO131" i="13"/>
  <c r="EQ131" i="13"/>
  <c r="EW131" i="13" s="1"/>
  <c r="EU130" i="13"/>
  <c r="AM124" i="13"/>
  <c r="AG125" i="13"/>
  <c r="AI125" i="13"/>
  <c r="AO125" i="13" s="1"/>
  <c r="EQ132" i="13" l="1"/>
  <c r="EW132" i="13" s="1"/>
  <c r="EO132" i="13"/>
  <c r="EU131" i="13"/>
  <c r="DQ123" i="13"/>
  <c r="DK124" i="13" s="1"/>
  <c r="DL124" i="13" s="1"/>
  <c r="CT71" i="13"/>
  <c r="CU71" i="13" s="1"/>
  <c r="CV71" i="13"/>
  <c r="CP72" i="13" s="1"/>
  <c r="CQ72" i="13" s="1"/>
  <c r="CS72" i="13" s="1"/>
  <c r="CA84" i="13"/>
  <c r="BU85" i="13" s="1"/>
  <c r="BV85" i="13" s="1"/>
  <c r="BX85" i="13" s="1"/>
  <c r="BY84" i="13"/>
  <c r="BZ84" i="13" s="1"/>
  <c r="AM125" i="13"/>
  <c r="AI126" i="13"/>
  <c r="AG126" i="13"/>
  <c r="EU132" i="13" l="1"/>
  <c r="EQ133" i="13"/>
  <c r="EW133" i="13" s="1"/>
  <c r="EO133" i="13"/>
  <c r="DN124" i="13"/>
  <c r="DQ124" i="13" s="1"/>
  <c r="DK125" i="13" s="1"/>
  <c r="DL125" i="13" s="1"/>
  <c r="DN125" i="13" s="1"/>
  <c r="AM126" i="13"/>
  <c r="AO126" i="13"/>
  <c r="EU133" i="13" l="1"/>
  <c r="EO134" i="13"/>
  <c r="EQ134" i="13"/>
  <c r="EW134" i="13" s="1"/>
  <c r="DQ125" i="13"/>
  <c r="DK126" i="13" s="1"/>
  <c r="DL126" i="13" s="1"/>
  <c r="DO125" i="13"/>
  <c r="DO124" i="13"/>
  <c r="DP124" i="13" s="1"/>
  <c r="CV72" i="13"/>
  <c r="CP73" i="13" s="1"/>
  <c r="CQ73" i="13" s="1"/>
  <c r="CS73" i="13" s="1"/>
  <c r="CT72" i="13"/>
  <c r="CU72" i="13" s="1"/>
  <c r="CA85" i="13"/>
  <c r="BY85" i="13"/>
  <c r="BZ85" i="13" s="1"/>
  <c r="AG127" i="13"/>
  <c r="AI127" i="13"/>
  <c r="AO127" i="13" s="1"/>
  <c r="EQ135" i="13" l="1"/>
  <c r="EW135" i="13" s="1"/>
  <c r="EO135" i="13"/>
  <c r="EU134" i="13"/>
  <c r="DP125" i="13"/>
  <c r="DN126" i="13"/>
  <c r="DQ126" i="13" s="1"/>
  <c r="DK127" i="13" s="1"/>
  <c r="DL127" i="13" s="1"/>
  <c r="DN127" i="13" s="1"/>
  <c r="BU86" i="13"/>
  <c r="BV86" i="13" s="1"/>
  <c r="BX86" i="13" s="1"/>
  <c r="AG128" i="13"/>
  <c r="AI128" i="13"/>
  <c r="AO128" i="13" s="1"/>
  <c r="AM127" i="13"/>
  <c r="EU135" i="13" l="1"/>
  <c r="EQ136" i="13"/>
  <c r="EW136" i="13" s="1"/>
  <c r="EO136" i="13"/>
  <c r="DO127" i="13"/>
  <c r="DQ127" i="13"/>
  <c r="DK128" i="13" s="1"/>
  <c r="DL128" i="13" s="1"/>
  <c r="DO126" i="13"/>
  <c r="DP126" i="13" s="1"/>
  <c r="CT73" i="13"/>
  <c r="CU73" i="13" s="1"/>
  <c r="CV73" i="13"/>
  <c r="CA86" i="13"/>
  <c r="BU87" i="13" s="1"/>
  <c r="BV87" i="13" s="1"/>
  <c r="BX87" i="13" s="1"/>
  <c r="BY86" i="13"/>
  <c r="AM128" i="13"/>
  <c r="AG129" i="13"/>
  <c r="AI129" i="13"/>
  <c r="AO129" i="13" s="1"/>
  <c r="EU136" i="13" l="1"/>
  <c r="DP127" i="13"/>
  <c r="EO137" i="13"/>
  <c r="EQ137" i="13"/>
  <c r="EW137" i="13" s="1"/>
  <c r="BZ86" i="13"/>
  <c r="DN128" i="13"/>
  <c r="DQ128" i="13" s="1"/>
  <c r="DK129" i="13" s="1"/>
  <c r="DL129" i="13" s="1"/>
  <c r="DN129" i="13" s="1"/>
  <c r="CP74" i="13"/>
  <c r="CQ74" i="13" s="1"/>
  <c r="CS74" i="13" s="1"/>
  <c r="AI130" i="13"/>
  <c r="AO130" i="13" s="1"/>
  <c r="AG130" i="13"/>
  <c r="AM129" i="13"/>
  <c r="EU137" i="13" l="1"/>
  <c r="EO138" i="13"/>
  <c r="EQ138" i="13"/>
  <c r="EW138" i="13" s="1"/>
  <c r="DO129" i="13"/>
  <c r="DQ129" i="13"/>
  <c r="DK130" i="13" s="1"/>
  <c r="DL130" i="13" s="1"/>
  <c r="DO128" i="13"/>
  <c r="DP128" i="13" s="1"/>
  <c r="BY87" i="13"/>
  <c r="CT74" i="13"/>
  <c r="CU74" i="13" s="1"/>
  <c r="CV74" i="13"/>
  <c r="CP75" i="13" s="1"/>
  <c r="CQ75" i="13" s="1"/>
  <c r="CS75" i="13" s="1"/>
  <c r="CA87" i="13"/>
  <c r="BU88" i="13" s="1"/>
  <c r="BV88" i="13" s="1"/>
  <c r="BX88" i="13" s="1"/>
  <c r="AI131" i="13"/>
  <c r="AO131" i="13" s="1"/>
  <c r="AG131" i="13"/>
  <c r="AM130" i="13"/>
  <c r="EQ139" i="13" l="1"/>
  <c r="EW139" i="13" s="1"/>
  <c r="EO139" i="13"/>
  <c r="DP129" i="13"/>
  <c r="EU138" i="13"/>
  <c r="BZ87" i="13"/>
  <c r="DN130" i="13"/>
  <c r="DQ130" i="13" s="1"/>
  <c r="DK131" i="13" s="1"/>
  <c r="DL131" i="13" s="1"/>
  <c r="DN131" i="13" s="1"/>
  <c r="AM131" i="13"/>
  <c r="AI132" i="13"/>
  <c r="AO132" i="13" s="1"/>
  <c r="AG132" i="13"/>
  <c r="EU139" i="13" l="1"/>
  <c r="EQ140" i="13"/>
  <c r="EW140" i="13" s="1"/>
  <c r="EO140" i="13"/>
  <c r="DO131" i="13"/>
  <c r="DQ131" i="13"/>
  <c r="DK132" i="13" s="1"/>
  <c r="DL132" i="13" s="1"/>
  <c r="DO130" i="13"/>
  <c r="DP130" i="13" s="1"/>
  <c r="CT75" i="13"/>
  <c r="CU75" i="13" s="1"/>
  <c r="CV75" i="13"/>
  <c r="CP76" i="13" s="1"/>
  <c r="CQ76" i="13" s="1"/>
  <c r="CS76" i="13" s="1"/>
  <c r="CA88" i="13"/>
  <c r="BU89" i="13" s="1"/>
  <c r="BV89" i="13" s="1"/>
  <c r="BX89" i="13" s="1"/>
  <c r="BY88" i="13"/>
  <c r="AM132" i="13"/>
  <c r="AG133" i="13"/>
  <c r="AI133" i="13"/>
  <c r="AO133" i="13" s="1"/>
  <c r="EU140" i="13" l="1"/>
  <c r="DP131" i="13"/>
  <c r="EO141" i="13"/>
  <c r="EQ141" i="13"/>
  <c r="EW141" i="13" s="1"/>
  <c r="BZ88" i="13"/>
  <c r="DN132" i="13"/>
  <c r="DQ132" i="13" s="1"/>
  <c r="DK133" i="13" s="1"/>
  <c r="DL133" i="13" s="1"/>
  <c r="AG134" i="13"/>
  <c r="AI134" i="13"/>
  <c r="AO134" i="13" s="1"/>
  <c r="AM133" i="13"/>
  <c r="EQ142" i="13" l="1"/>
  <c r="EW142" i="13" s="1"/>
  <c r="EO142" i="13"/>
  <c r="EU141" i="13"/>
  <c r="DN133" i="13"/>
  <c r="DQ133" i="13" s="1"/>
  <c r="DK134" i="13" s="1"/>
  <c r="DL134" i="13" s="1"/>
  <c r="DO132" i="13"/>
  <c r="DP132" i="13" s="1"/>
  <c r="CV76" i="13"/>
  <c r="CP77" i="13" s="1"/>
  <c r="CQ77" i="13" s="1"/>
  <c r="CS77" i="13" s="1"/>
  <c r="CT76" i="13"/>
  <c r="CU76" i="13" s="1"/>
  <c r="AM134" i="13"/>
  <c r="AG135" i="13"/>
  <c r="AI135" i="13"/>
  <c r="AO135" i="13" s="1"/>
  <c r="EU142" i="13" l="1"/>
  <c r="EO143" i="13"/>
  <c r="EQ143" i="13"/>
  <c r="EW143" i="13" s="1"/>
  <c r="DN134" i="13"/>
  <c r="DO134" i="13" s="1"/>
  <c r="DO133" i="13"/>
  <c r="DP133" i="13" s="1"/>
  <c r="BY89" i="13"/>
  <c r="CA89" i="13"/>
  <c r="BU90" i="13" s="1"/>
  <c r="AM135" i="13"/>
  <c r="AI136" i="13"/>
  <c r="AG136" i="13"/>
  <c r="DP134" i="13" l="1"/>
  <c r="EU143" i="13"/>
  <c r="EO144" i="13"/>
  <c r="EQ144" i="13"/>
  <c r="EW144" i="13" s="1"/>
  <c r="BZ89" i="13"/>
  <c r="DQ134" i="13"/>
  <c r="DK135" i="13" s="1"/>
  <c r="DL135" i="13" s="1"/>
  <c r="DN135" i="13" s="1"/>
  <c r="CT77" i="13"/>
  <c r="CU77" i="13" s="1"/>
  <c r="CV77" i="13"/>
  <c r="CP78" i="13" s="1"/>
  <c r="CQ78" i="13" s="1"/>
  <c r="CS78" i="13" s="1"/>
  <c r="BV90" i="13"/>
  <c r="BX90" i="13" s="1"/>
  <c r="AM136" i="13"/>
  <c r="AO136" i="13"/>
  <c r="EO145" i="13" l="1"/>
  <c r="EQ145" i="13"/>
  <c r="EW145" i="13" s="1"/>
  <c r="EU144" i="13"/>
  <c r="DQ135" i="13"/>
  <c r="DK136" i="13" s="1"/>
  <c r="DL136" i="13" s="1"/>
  <c r="DO135" i="13"/>
  <c r="DP135" i="13" s="1"/>
  <c r="AG137" i="13"/>
  <c r="AI137" i="13"/>
  <c r="AO137" i="13" s="1"/>
  <c r="EU145" i="13" l="1"/>
  <c r="EQ146" i="13"/>
  <c r="EW146" i="13" s="1"/>
  <c r="EO146" i="13"/>
  <c r="DN136" i="13"/>
  <c r="DQ136" i="13" s="1"/>
  <c r="DK137" i="13" s="1"/>
  <c r="DL137" i="13" s="1"/>
  <c r="DN137" i="13" s="1"/>
  <c r="CT78" i="13"/>
  <c r="CU78" i="13" s="1"/>
  <c r="CV78" i="13"/>
  <c r="CP79" i="13" s="1"/>
  <c r="CQ79" i="13" s="1"/>
  <c r="CS79" i="13" s="1"/>
  <c r="BY90" i="13"/>
  <c r="CA90" i="13"/>
  <c r="BU91" i="13" s="1"/>
  <c r="AI138" i="13"/>
  <c r="AO138" i="13" s="1"/>
  <c r="AG138" i="13"/>
  <c r="AM137" i="13"/>
  <c r="EU146" i="13" l="1"/>
  <c r="EQ147" i="13"/>
  <c r="EW147" i="13" s="1"/>
  <c r="EO147" i="13"/>
  <c r="BZ90" i="13"/>
  <c r="DQ137" i="13"/>
  <c r="DK138" i="13" s="1"/>
  <c r="DL138" i="13" s="1"/>
  <c r="DO137" i="13"/>
  <c r="DO136" i="13"/>
  <c r="DP136" i="13" s="1"/>
  <c r="BV91" i="13"/>
  <c r="BX91" i="13" s="1"/>
  <c r="AM138" i="13"/>
  <c r="AI139" i="13"/>
  <c r="AO139" i="13" s="1"/>
  <c r="AG139" i="13"/>
  <c r="DP137" i="13" l="1"/>
  <c r="EU147" i="13"/>
  <c r="EQ148" i="13"/>
  <c r="EW148" i="13" s="1"/>
  <c r="EO148" i="13"/>
  <c r="DN138" i="13"/>
  <c r="DQ138" i="13" s="1"/>
  <c r="DK139" i="13" s="1"/>
  <c r="DL139" i="13" s="1"/>
  <c r="DN139" i="13" s="1"/>
  <c r="CT79" i="13"/>
  <c r="CU79" i="13" s="1"/>
  <c r="CV79" i="13"/>
  <c r="CP80" i="13" s="1"/>
  <c r="CQ80" i="13" s="1"/>
  <c r="CS80" i="13" s="1"/>
  <c r="BY91" i="13"/>
  <c r="BZ91" i="13" s="1"/>
  <c r="CA91" i="13"/>
  <c r="BU92" i="13" s="1"/>
  <c r="AM139" i="13"/>
  <c r="AG140" i="13"/>
  <c r="AI140" i="13"/>
  <c r="AO140" i="13" s="1"/>
  <c r="EU148" i="13" l="1"/>
  <c r="EQ149" i="13"/>
  <c r="EW149" i="13" s="1"/>
  <c r="EO149" i="13"/>
  <c r="DO139" i="13"/>
  <c r="DQ139" i="13"/>
  <c r="DK140" i="13" s="1"/>
  <c r="DL140" i="13" s="1"/>
  <c r="DN140" i="13" s="1"/>
  <c r="DO140" i="13" s="1"/>
  <c r="DO138" i="13"/>
  <c r="DP138" i="13" s="1"/>
  <c r="BV92" i="13"/>
  <c r="AI141" i="13"/>
  <c r="AO141" i="13" s="1"/>
  <c r="AG141" i="13"/>
  <c r="AM140" i="13"/>
  <c r="EU149" i="13" l="1"/>
  <c r="DQ140" i="13"/>
  <c r="DK141" i="13" s="1"/>
  <c r="DL141" i="13" s="1"/>
  <c r="DN141" i="13" s="1"/>
  <c r="DO141" i="13" s="1"/>
  <c r="DP139" i="13"/>
  <c r="DP140" i="13" s="1"/>
  <c r="EQ150" i="13"/>
  <c r="EW150" i="13" s="1"/>
  <c r="EO150" i="13"/>
  <c r="BX92" i="13"/>
  <c r="BY92" i="13" s="1"/>
  <c r="BZ92" i="13" s="1"/>
  <c r="CV80" i="13"/>
  <c r="CP81" i="13" s="1"/>
  <c r="CQ81" i="13" s="1"/>
  <c r="CS81" i="13" s="1"/>
  <c r="CT80" i="13"/>
  <c r="CU80" i="13" s="1"/>
  <c r="AI142" i="13"/>
  <c r="AO142" i="13" s="1"/>
  <c r="AG142" i="13"/>
  <c r="AM141" i="13"/>
  <c r="DP141" i="13" l="1"/>
  <c r="EU150" i="13"/>
  <c r="EQ151" i="13"/>
  <c r="EW151" i="13" s="1"/>
  <c r="EO151" i="13"/>
  <c r="CA92" i="13"/>
  <c r="BU93" i="13" s="1"/>
  <c r="BV93" i="13" s="1"/>
  <c r="BX93" i="13" s="1"/>
  <c r="BY93" i="13" s="1"/>
  <c r="DQ141" i="13"/>
  <c r="DK142" i="13" s="1"/>
  <c r="DL142" i="13" s="1"/>
  <c r="AM142" i="13"/>
  <c r="AI143" i="13"/>
  <c r="AO143" i="13" s="1"/>
  <c r="AG143" i="13"/>
  <c r="EU151" i="13" l="1"/>
  <c r="CA93" i="13"/>
  <c r="BU94" i="13" s="1"/>
  <c r="BV94" i="13" s="1"/>
  <c r="BX94" i="13" s="1"/>
  <c r="CA94" i="13" s="1"/>
  <c r="BU95" i="13" s="1"/>
  <c r="BV95" i="13" s="1"/>
  <c r="BX95" i="13" s="1"/>
  <c r="EO152" i="13"/>
  <c r="EQ152" i="13"/>
  <c r="EW152" i="13" s="1"/>
  <c r="BZ93" i="13"/>
  <c r="DN142" i="13"/>
  <c r="DO142" i="13" s="1"/>
  <c r="DP142" i="13" s="1"/>
  <c r="CT81" i="13"/>
  <c r="CU81" i="13" s="1"/>
  <c r="CV81" i="13"/>
  <c r="CP82" i="13" s="1"/>
  <c r="CQ82" i="13" s="1"/>
  <c r="CS82" i="13" s="1"/>
  <c r="AM143" i="13"/>
  <c r="AG144" i="13"/>
  <c r="AI144" i="13"/>
  <c r="AO144" i="13" s="1"/>
  <c r="BY94" i="13" l="1"/>
  <c r="BZ94" i="13" s="1"/>
  <c r="EO153" i="13"/>
  <c r="EQ153" i="13"/>
  <c r="EW153" i="13" s="1"/>
  <c r="EU152" i="13"/>
  <c r="DQ142" i="13"/>
  <c r="DK143" i="13" s="1"/>
  <c r="DL143" i="13" s="1"/>
  <c r="AI145" i="13"/>
  <c r="AO145" i="13" s="1"/>
  <c r="AG145" i="13"/>
  <c r="AM144" i="13"/>
  <c r="EO154" i="13" l="1"/>
  <c r="EQ154" i="13"/>
  <c r="EW154" i="13" s="1"/>
  <c r="EU153" i="13"/>
  <c r="DN143" i="13"/>
  <c r="DQ143" i="13" s="1"/>
  <c r="DK144" i="13" s="1"/>
  <c r="DL144" i="13" s="1"/>
  <c r="CT82" i="13"/>
  <c r="CU82" i="13" s="1"/>
  <c r="CV82" i="13"/>
  <c r="CP83" i="13" s="1"/>
  <c r="CQ83" i="13" s="1"/>
  <c r="CS83" i="13" s="1"/>
  <c r="BY95" i="13"/>
  <c r="BZ95" i="13" s="1"/>
  <c r="CA95" i="13"/>
  <c r="BU96" i="13" s="1"/>
  <c r="AM145" i="13"/>
  <c r="AI146" i="13"/>
  <c r="AO146" i="13" s="1"/>
  <c r="AG146" i="13"/>
  <c r="EQ155" i="13" l="1"/>
  <c r="EW155" i="13" s="1"/>
  <c r="EO155" i="13"/>
  <c r="EU154" i="13"/>
  <c r="DN144" i="13"/>
  <c r="DQ144" i="13" s="1"/>
  <c r="DK145" i="13" s="1"/>
  <c r="DL145" i="13" s="1"/>
  <c r="DO143" i="13"/>
  <c r="DP143" i="13" s="1"/>
  <c r="BV96" i="13"/>
  <c r="BX96" i="13" s="1"/>
  <c r="AM146" i="13"/>
  <c r="AG147" i="13"/>
  <c r="AI147" i="13"/>
  <c r="AO147" i="13" s="1"/>
  <c r="EU155" i="13" l="1"/>
  <c r="EO156" i="13"/>
  <c r="EQ156" i="13"/>
  <c r="EW156" i="13" s="1"/>
  <c r="DN145" i="13"/>
  <c r="DQ145" i="13" s="1"/>
  <c r="DK146" i="13" s="1"/>
  <c r="DL146" i="13" s="1"/>
  <c r="DN146" i="13" s="1"/>
  <c r="DO144" i="13"/>
  <c r="DP144" i="13" s="1"/>
  <c r="CT83" i="13"/>
  <c r="CU83" i="13" s="1"/>
  <c r="CV83" i="13"/>
  <c r="CP84" i="13" s="1"/>
  <c r="CQ84" i="13" s="1"/>
  <c r="CS84" i="13" s="1"/>
  <c r="BY96" i="13"/>
  <c r="BZ96" i="13" s="1"/>
  <c r="CA96" i="13"/>
  <c r="BU97" i="13" s="1"/>
  <c r="AI148" i="13"/>
  <c r="AO148" i="13" s="1"/>
  <c r="AG148" i="13"/>
  <c r="AM147" i="13"/>
  <c r="EO157" i="13" l="1"/>
  <c r="EQ157" i="13"/>
  <c r="EW157" i="13" s="1"/>
  <c r="EU156" i="13"/>
  <c r="DO145" i="13"/>
  <c r="DP145" i="13" s="1"/>
  <c r="DQ146" i="13"/>
  <c r="DK147" i="13" s="1"/>
  <c r="DL147" i="13" s="1"/>
  <c r="DO146" i="13"/>
  <c r="BV97" i="13"/>
  <c r="BX97" i="13" s="1"/>
  <c r="AM148" i="13"/>
  <c r="AI149" i="13"/>
  <c r="AO149" i="13" s="1"/>
  <c r="AG149" i="13"/>
  <c r="DP146" i="13" l="1"/>
  <c r="EO158" i="13"/>
  <c r="EQ158" i="13"/>
  <c r="EW158" i="13" s="1"/>
  <c r="EU157" i="13"/>
  <c r="DN147" i="13"/>
  <c r="DQ147" i="13" s="1"/>
  <c r="DK148" i="13" s="1"/>
  <c r="DL148" i="13" s="1"/>
  <c r="DN148" i="13" s="1"/>
  <c r="CV84" i="13"/>
  <c r="CP85" i="13" s="1"/>
  <c r="CQ85" i="13" s="1"/>
  <c r="CS85" i="13" s="1"/>
  <c r="CT84" i="13"/>
  <c r="CU84" i="13" s="1"/>
  <c r="BY97" i="13"/>
  <c r="BZ97" i="13" s="1"/>
  <c r="CA97" i="13"/>
  <c r="AM149" i="13"/>
  <c r="AI150" i="13"/>
  <c r="AG150" i="13"/>
  <c r="EO159" i="13" l="1"/>
  <c r="EQ159" i="13"/>
  <c r="EW159" i="13" s="1"/>
  <c r="EU158" i="13"/>
  <c r="DQ148" i="13"/>
  <c r="DK149" i="13" s="1"/>
  <c r="DL149" i="13" s="1"/>
  <c r="DN149" i="13" s="1"/>
  <c r="DO149" i="13" s="1"/>
  <c r="DO148" i="13"/>
  <c r="DO147" i="13"/>
  <c r="DP147" i="13" s="1"/>
  <c r="BU98" i="13"/>
  <c r="BV98" i="13" s="1"/>
  <c r="BX98" i="13" s="1"/>
  <c r="AM150" i="13"/>
  <c r="AO150" i="13"/>
  <c r="DP148" i="13" l="1"/>
  <c r="DP149" i="13" s="1"/>
  <c r="DQ149" i="13"/>
  <c r="DK150" i="13" s="1"/>
  <c r="DL150" i="13" s="1"/>
  <c r="DN150" i="13" s="1"/>
  <c r="DO150" i="13" s="1"/>
  <c r="EO160" i="13"/>
  <c r="EQ160" i="13"/>
  <c r="EW160" i="13" s="1"/>
  <c r="EU159" i="13"/>
  <c r="BY98" i="13"/>
  <c r="CT85" i="13"/>
  <c r="CU85" i="13" s="1"/>
  <c r="CV85" i="13"/>
  <c r="CA98" i="13"/>
  <c r="BU99" i="13" s="1"/>
  <c r="BV99" i="13" s="1"/>
  <c r="BX99" i="13" s="1"/>
  <c r="AI151" i="13"/>
  <c r="AO151" i="13" s="1"/>
  <c r="AG151" i="13"/>
  <c r="DQ150" i="13" l="1"/>
  <c r="DK151" i="13" s="1"/>
  <c r="DL151" i="13" s="1"/>
  <c r="DN151" i="13" s="1"/>
  <c r="DO151" i="13" s="1"/>
  <c r="DP150" i="13"/>
  <c r="EO161" i="13"/>
  <c r="EQ161" i="13"/>
  <c r="EW161" i="13" s="1"/>
  <c r="EU160" i="13"/>
  <c r="BZ98" i="13"/>
  <c r="CP86" i="13"/>
  <c r="CQ86" i="13" s="1"/>
  <c r="CS86" i="13" s="1"/>
  <c r="CA99" i="13"/>
  <c r="BU100" i="13" s="1"/>
  <c r="BV100" i="13" s="1"/>
  <c r="BX100" i="13" s="1"/>
  <c r="BY99" i="13"/>
  <c r="AM151" i="13"/>
  <c r="AI152" i="13"/>
  <c r="AO152" i="13" s="1"/>
  <c r="AG152" i="13"/>
  <c r="DP151" i="13" l="1"/>
  <c r="DQ151" i="13"/>
  <c r="DK152" i="13" s="1"/>
  <c r="DL152" i="13" s="1"/>
  <c r="DN152" i="13" s="1"/>
  <c r="DO152" i="13" s="1"/>
  <c r="BZ99" i="13"/>
  <c r="EO162" i="13"/>
  <c r="EQ162" i="13"/>
  <c r="EW162" i="13" s="1"/>
  <c r="EU161" i="13"/>
  <c r="CT86" i="13"/>
  <c r="CU86" i="13" s="1"/>
  <c r="CV86" i="13"/>
  <c r="CP87" i="13" s="1"/>
  <c r="CQ87" i="13" s="1"/>
  <c r="CS87" i="13" s="1"/>
  <c r="AM152" i="13"/>
  <c r="AG153" i="13"/>
  <c r="AI153" i="13"/>
  <c r="AO153" i="13" s="1"/>
  <c r="DP152" i="13" l="1"/>
  <c r="EQ163" i="13"/>
  <c r="EW163" i="13" s="1"/>
  <c r="EO163" i="13"/>
  <c r="EU162" i="13"/>
  <c r="DQ152" i="13"/>
  <c r="DK153" i="13" s="1"/>
  <c r="DL153" i="13" s="1"/>
  <c r="DN153" i="13" s="1"/>
  <c r="DQ153" i="13" s="1"/>
  <c r="DK154" i="13" s="1"/>
  <c r="DL154" i="13" s="1"/>
  <c r="DN154" i="13" s="1"/>
  <c r="BY100" i="13"/>
  <c r="CA100" i="13"/>
  <c r="BU101" i="13" s="1"/>
  <c r="BV101" i="13" s="1"/>
  <c r="BX101" i="13" s="1"/>
  <c r="AM153" i="13"/>
  <c r="AG154" i="13"/>
  <c r="AI154" i="13"/>
  <c r="AO154" i="13" s="1"/>
  <c r="EU163" i="13" l="1"/>
  <c r="DO153" i="13"/>
  <c r="DP153" i="13" s="1"/>
  <c r="EO164" i="13"/>
  <c r="EQ164" i="13"/>
  <c r="EW164" i="13" s="1"/>
  <c r="BZ100" i="13"/>
  <c r="DQ154" i="13"/>
  <c r="DK155" i="13" s="1"/>
  <c r="DL155" i="13" s="1"/>
  <c r="DN155" i="13" s="1"/>
  <c r="DO154" i="13"/>
  <c r="CT87" i="13"/>
  <c r="CU87" i="13" s="1"/>
  <c r="CV87" i="13"/>
  <c r="CP88" i="13" s="1"/>
  <c r="CQ88" i="13" s="1"/>
  <c r="CS88" i="13" s="1"/>
  <c r="CA101" i="13"/>
  <c r="BU102" i="13" s="1"/>
  <c r="BV102" i="13" s="1"/>
  <c r="BX102" i="13" s="1"/>
  <c r="BY101" i="13"/>
  <c r="AM154" i="13"/>
  <c r="AG155" i="13"/>
  <c r="AI155" i="13"/>
  <c r="AO155" i="13" s="1"/>
  <c r="EO165" i="13" l="1"/>
  <c r="EQ165" i="13"/>
  <c r="EW165" i="13" s="1"/>
  <c r="EU164" i="13"/>
  <c r="BZ101" i="13"/>
  <c r="DP154" i="13"/>
  <c r="DQ155" i="13"/>
  <c r="DK156" i="13" s="1"/>
  <c r="DL156" i="13" s="1"/>
  <c r="DN156" i="13" s="1"/>
  <c r="DO155" i="13"/>
  <c r="CA102" i="13"/>
  <c r="BU103" i="13" s="1"/>
  <c r="BV103" i="13" s="1"/>
  <c r="BX103" i="13" s="1"/>
  <c r="BY102" i="13"/>
  <c r="AI156" i="13"/>
  <c r="AO156" i="13" s="1"/>
  <c r="AG156" i="13"/>
  <c r="AM155" i="13"/>
  <c r="BZ102" i="13" l="1"/>
  <c r="EO166" i="13"/>
  <c r="EQ166" i="13"/>
  <c r="EW166" i="13" s="1"/>
  <c r="EU165" i="13"/>
  <c r="DP155" i="13"/>
  <c r="DO156" i="13"/>
  <c r="DQ156" i="13"/>
  <c r="DK157" i="13" s="1"/>
  <c r="DL157" i="13" s="1"/>
  <c r="CV88" i="13"/>
  <c r="CP89" i="13" s="1"/>
  <c r="CQ89" i="13" s="1"/>
  <c r="CS89" i="13" s="1"/>
  <c r="CT88" i="13"/>
  <c r="CU88" i="13" s="1"/>
  <c r="CA103" i="13"/>
  <c r="BU104" i="13" s="1"/>
  <c r="BV104" i="13" s="1"/>
  <c r="BX104" i="13" s="1"/>
  <c r="BY103" i="13"/>
  <c r="AM156" i="13"/>
  <c r="AI157" i="13"/>
  <c r="AO157" i="13" s="1"/>
  <c r="AG157" i="13"/>
  <c r="BZ103" i="13" l="1"/>
  <c r="EO167" i="13"/>
  <c r="EQ167" i="13"/>
  <c r="EW167" i="13" s="1"/>
  <c r="EU166" i="13"/>
  <c r="DN157" i="13"/>
  <c r="DO157" i="13" s="1"/>
  <c r="DP156" i="13"/>
  <c r="CA104" i="13"/>
  <c r="BU105" i="13" s="1"/>
  <c r="BV105" i="13" s="1"/>
  <c r="BX105" i="13" s="1"/>
  <c r="BY104" i="13"/>
  <c r="AI158" i="13"/>
  <c r="AO158" i="13" s="1"/>
  <c r="AG158" i="13"/>
  <c r="AM157" i="13"/>
  <c r="EO168" i="13" l="1"/>
  <c r="EQ168" i="13"/>
  <c r="EW168" i="13" s="1"/>
  <c r="DQ157" i="13"/>
  <c r="DK158" i="13" s="1"/>
  <c r="DL158" i="13" s="1"/>
  <c r="EU167" i="13"/>
  <c r="BZ104" i="13"/>
  <c r="DP157" i="13"/>
  <c r="CT89" i="13"/>
  <c r="CU89" i="13" s="1"/>
  <c r="CV89" i="13"/>
  <c r="CP90" i="13" s="1"/>
  <c r="CQ90" i="13" s="1"/>
  <c r="CS90" i="13" s="1"/>
  <c r="CA105" i="13"/>
  <c r="BU106" i="13" s="1"/>
  <c r="BV106" i="13" s="1"/>
  <c r="BX106" i="13" s="1"/>
  <c r="BY105" i="13"/>
  <c r="AM158" i="13"/>
  <c r="AG159" i="13"/>
  <c r="AI159" i="13"/>
  <c r="AO159" i="13" s="1"/>
  <c r="BZ105" i="13" l="1"/>
  <c r="EU168" i="13"/>
  <c r="EQ169" i="13"/>
  <c r="EW169" i="13" s="1"/>
  <c r="EO169" i="13"/>
  <c r="DN158" i="13"/>
  <c r="DQ158" i="13" s="1"/>
  <c r="DK159" i="13" s="1"/>
  <c r="DL159" i="13" s="1"/>
  <c r="AM159" i="13"/>
  <c r="AI160" i="13"/>
  <c r="AO160" i="13" s="1"/>
  <c r="AG160" i="13"/>
  <c r="EU169" i="13" l="1"/>
  <c r="DO158" i="13"/>
  <c r="DP158" i="13" s="1"/>
  <c r="EO170" i="13"/>
  <c r="EQ170" i="13"/>
  <c r="EW170" i="13" s="1"/>
  <c r="DN159" i="13"/>
  <c r="DQ159" i="13" s="1"/>
  <c r="DK160" i="13" s="1"/>
  <c r="DL160" i="13" s="1"/>
  <c r="DN160" i="13" s="1"/>
  <c r="DO160" i="13" s="1"/>
  <c r="CT90" i="13"/>
  <c r="CU90" i="13" s="1"/>
  <c r="CV90" i="13"/>
  <c r="CP91" i="13" s="1"/>
  <c r="CQ91" i="13" s="1"/>
  <c r="CS91" i="13" s="1"/>
  <c r="CA106" i="13"/>
  <c r="BU107" i="13" s="1"/>
  <c r="BV107" i="13" s="1"/>
  <c r="BX107" i="13" s="1"/>
  <c r="BY106" i="13"/>
  <c r="BZ106" i="13" s="1"/>
  <c r="AG161" i="13"/>
  <c r="AI161" i="13"/>
  <c r="AM160" i="13"/>
  <c r="DQ160" i="13" l="1"/>
  <c r="DK161" i="13" s="1"/>
  <c r="DL161" i="13" s="1"/>
  <c r="DN161" i="13" s="1"/>
  <c r="DO161" i="13" s="1"/>
  <c r="EQ171" i="13"/>
  <c r="EW171" i="13" s="1"/>
  <c r="EO171" i="13"/>
  <c r="EU170" i="13"/>
  <c r="DO159" i="13"/>
  <c r="DP159" i="13" s="1"/>
  <c r="DP160" i="13" s="1"/>
  <c r="AM161" i="13"/>
  <c r="AO161" i="13"/>
  <c r="DQ161" i="13" l="1"/>
  <c r="DK162" i="13" s="1"/>
  <c r="DL162" i="13" s="1"/>
  <c r="DN162" i="13" s="1"/>
  <c r="DQ162" i="13" s="1"/>
  <c r="DK163" i="13" s="1"/>
  <c r="DL163" i="13" s="1"/>
  <c r="DN163" i="13" s="1"/>
  <c r="EU171" i="13"/>
  <c r="EQ172" i="13"/>
  <c r="EW172" i="13" s="1"/>
  <c r="EO172" i="13"/>
  <c r="DP161" i="13"/>
  <c r="CT91" i="13"/>
  <c r="CU91" i="13" s="1"/>
  <c r="CV91" i="13"/>
  <c r="CP92" i="13" s="1"/>
  <c r="CQ92" i="13" s="1"/>
  <c r="CS92" i="13" s="1"/>
  <c r="CA107" i="13"/>
  <c r="BU108" i="13" s="1"/>
  <c r="BV108" i="13" s="1"/>
  <c r="BX108" i="13" s="1"/>
  <c r="BY107" i="13"/>
  <c r="BZ107" i="13" s="1"/>
  <c r="AI162" i="13"/>
  <c r="AO162" i="13" s="1"/>
  <c r="AG162" i="13"/>
  <c r="DO162" i="13" l="1"/>
  <c r="DP162" i="13" s="1"/>
  <c r="EU172" i="13"/>
  <c r="EQ173" i="13"/>
  <c r="EW173" i="13" s="1"/>
  <c r="EO173" i="13"/>
  <c r="DQ163" i="13"/>
  <c r="DK164" i="13" s="1"/>
  <c r="DL164" i="13" s="1"/>
  <c r="DN164" i="13" s="1"/>
  <c r="DO163" i="13"/>
  <c r="AG163" i="13"/>
  <c r="AI163" i="13"/>
  <c r="AO163" i="13" s="1"/>
  <c r="AM162" i="13"/>
  <c r="EU173" i="13" l="1"/>
  <c r="EQ174" i="13"/>
  <c r="EW174" i="13" s="1"/>
  <c r="EO174" i="13"/>
  <c r="DP163" i="13"/>
  <c r="DQ164" i="13"/>
  <c r="DK165" i="13" s="1"/>
  <c r="DL165" i="13" s="1"/>
  <c r="DN165" i="13" s="1"/>
  <c r="DO164" i="13"/>
  <c r="CV92" i="13"/>
  <c r="CP93" i="13" s="1"/>
  <c r="CQ93" i="13" s="1"/>
  <c r="CS93" i="13" s="1"/>
  <c r="CT92" i="13"/>
  <c r="CU92" i="13" s="1"/>
  <c r="CA108" i="13"/>
  <c r="BU109" i="13" s="1"/>
  <c r="BV109" i="13" s="1"/>
  <c r="BX109" i="13" s="1"/>
  <c r="BY108" i="13"/>
  <c r="BZ108" i="13" s="1"/>
  <c r="AM163" i="13"/>
  <c r="AG164" i="13"/>
  <c r="AI164" i="13"/>
  <c r="AO164" i="13" s="1"/>
  <c r="EU174" i="13" l="1"/>
  <c r="EO175" i="13"/>
  <c r="EQ175" i="13"/>
  <c r="EW175" i="13" s="1"/>
  <c r="DP164" i="13"/>
  <c r="DQ165" i="13"/>
  <c r="DK166" i="13" s="1"/>
  <c r="DL166" i="13" s="1"/>
  <c r="DN166" i="13" s="1"/>
  <c r="DO165" i="13"/>
  <c r="AM164" i="13"/>
  <c r="AI165" i="13"/>
  <c r="AO165" i="13" s="1"/>
  <c r="AG165" i="13"/>
  <c r="EO176" i="13" l="1"/>
  <c r="EQ176" i="13"/>
  <c r="EW176" i="13" s="1"/>
  <c r="EU175" i="13"/>
  <c r="DP165" i="13"/>
  <c r="DQ166" i="13"/>
  <c r="DK167" i="13" s="1"/>
  <c r="DL167" i="13" s="1"/>
  <c r="DN167" i="13" s="1"/>
  <c r="DO166" i="13"/>
  <c r="CT93" i="13"/>
  <c r="CU93" i="13" s="1"/>
  <c r="CV93" i="13"/>
  <c r="CP94" i="13" s="1"/>
  <c r="CQ94" i="13" s="1"/>
  <c r="CS94" i="13" s="1"/>
  <c r="CA109" i="13"/>
  <c r="BY109" i="13"/>
  <c r="BZ109" i="13" s="1"/>
  <c r="AM165" i="13"/>
  <c r="AG166" i="13"/>
  <c r="AI166" i="13"/>
  <c r="AO166" i="13" s="1"/>
  <c r="EO177" i="13" l="1"/>
  <c r="EQ177" i="13"/>
  <c r="EW177" i="13" s="1"/>
  <c r="EU176" i="13"/>
  <c r="DP166" i="13"/>
  <c r="BU110" i="13"/>
  <c r="BV110" i="13" s="1"/>
  <c r="BX110" i="13" s="1"/>
  <c r="DQ167" i="13"/>
  <c r="DK168" i="13" s="1"/>
  <c r="DL168" i="13" s="1"/>
  <c r="DN168" i="13" s="1"/>
  <c r="DO167" i="13"/>
  <c r="AM166" i="13"/>
  <c r="AI167" i="13"/>
  <c r="AO167" i="13" s="1"/>
  <c r="AG167" i="13"/>
  <c r="EQ178" i="13" l="1"/>
  <c r="EW178" i="13" s="1"/>
  <c r="EO178" i="13"/>
  <c r="EU177" i="13"/>
  <c r="DP167" i="13"/>
  <c r="DQ168" i="13"/>
  <c r="DK169" i="13" s="1"/>
  <c r="DL169" i="13" s="1"/>
  <c r="DN169" i="13" s="1"/>
  <c r="DO168" i="13"/>
  <c r="CV94" i="13"/>
  <c r="CP95" i="13" s="1"/>
  <c r="CQ95" i="13" s="1"/>
  <c r="CS95" i="13" s="1"/>
  <c r="CT94" i="13"/>
  <c r="CU94" i="13" s="1"/>
  <c r="CA110" i="13"/>
  <c r="BU111" i="13" s="1"/>
  <c r="BV111" i="13" s="1"/>
  <c r="BX111" i="13" s="1"/>
  <c r="BY110" i="13"/>
  <c r="AM167" i="13"/>
  <c r="AG168" i="13"/>
  <c r="AI168" i="13"/>
  <c r="AO168" i="13" s="1"/>
  <c r="EU178" i="13" l="1"/>
  <c r="EO179" i="13"/>
  <c r="EQ179" i="13"/>
  <c r="EW179" i="13" s="1"/>
  <c r="BZ110" i="13"/>
  <c r="DP168" i="13"/>
  <c r="DQ169" i="13"/>
  <c r="DO169" i="13"/>
  <c r="AM168" i="13"/>
  <c r="AG169" i="13"/>
  <c r="AI169" i="13"/>
  <c r="AO169" i="13" s="1"/>
  <c r="EU179" i="13" l="1"/>
  <c r="EO180" i="13"/>
  <c r="EQ180" i="13"/>
  <c r="EW180" i="13" s="1"/>
  <c r="DP169" i="13"/>
  <c r="DK170" i="13"/>
  <c r="DL170" i="13" s="1"/>
  <c r="CT95" i="13"/>
  <c r="CU95" i="13" s="1"/>
  <c r="CV95" i="13"/>
  <c r="CP96" i="13" s="1"/>
  <c r="CQ96" i="13" s="1"/>
  <c r="CS96" i="13" s="1"/>
  <c r="CA111" i="13"/>
  <c r="BU112" i="13" s="1"/>
  <c r="BV112" i="13" s="1"/>
  <c r="BX112" i="13" s="1"/>
  <c r="BY111" i="13"/>
  <c r="AM169" i="13"/>
  <c r="AG170" i="13"/>
  <c r="AI170" i="13"/>
  <c r="AO170" i="13" s="1"/>
  <c r="EQ181" i="13" l="1"/>
  <c r="EW181" i="13" s="1"/>
  <c r="EO181" i="13"/>
  <c r="EU180" i="13"/>
  <c r="BZ111" i="13"/>
  <c r="DN170" i="13"/>
  <c r="DQ170" i="13" s="1"/>
  <c r="DK171" i="13" s="1"/>
  <c r="DL171" i="13" s="1"/>
  <c r="DN171" i="13" s="1"/>
  <c r="AG171" i="13"/>
  <c r="AI171" i="13"/>
  <c r="AM170" i="13"/>
  <c r="DO170" i="13" l="1"/>
  <c r="DP170" i="13" s="1"/>
  <c r="EU181" i="13"/>
  <c r="EQ182" i="13"/>
  <c r="EW182" i="13" s="1"/>
  <c r="EO182" i="13"/>
  <c r="DO171" i="13"/>
  <c r="DQ171" i="13"/>
  <c r="DK172" i="13" s="1"/>
  <c r="DL172" i="13" s="1"/>
  <c r="DN172" i="13" s="1"/>
  <c r="DQ172" i="13" s="1"/>
  <c r="DK173" i="13" s="1"/>
  <c r="DL173" i="13" s="1"/>
  <c r="DN173" i="13" s="1"/>
  <c r="CV96" i="13"/>
  <c r="CP97" i="13" s="1"/>
  <c r="CQ97" i="13" s="1"/>
  <c r="CS97" i="13" s="1"/>
  <c r="CT96" i="13"/>
  <c r="CU96" i="13" s="1"/>
  <c r="CA112" i="13"/>
  <c r="BU113" i="13" s="1"/>
  <c r="BV113" i="13" s="1"/>
  <c r="BX113" i="13" s="1"/>
  <c r="BY112" i="13"/>
  <c r="AO171" i="13"/>
  <c r="AM171" i="13"/>
  <c r="DP171" i="13" l="1"/>
  <c r="EU182" i="13"/>
  <c r="EO183" i="13"/>
  <c r="EQ183" i="13"/>
  <c r="EW183" i="13" s="1"/>
  <c r="BZ112" i="13"/>
  <c r="DO172" i="13"/>
  <c r="DQ173" i="13"/>
  <c r="DK174" i="13" s="1"/>
  <c r="DL174" i="13" s="1"/>
  <c r="DN174" i="13" s="1"/>
  <c r="DO173" i="13"/>
  <c r="AI172" i="13"/>
  <c r="AO172" i="13" s="1"/>
  <c r="AG172" i="13"/>
  <c r="DP172" i="13" l="1"/>
  <c r="DP173" i="13" s="1"/>
  <c r="EO184" i="13"/>
  <c r="EQ184" i="13"/>
  <c r="EW184" i="13" s="1"/>
  <c r="EU183" i="13"/>
  <c r="DQ174" i="13"/>
  <c r="DK175" i="13" s="1"/>
  <c r="DL175" i="13" s="1"/>
  <c r="DN175" i="13" s="1"/>
  <c r="DO174" i="13"/>
  <c r="CT97" i="13"/>
  <c r="CU97" i="13" s="1"/>
  <c r="CV97" i="13"/>
  <c r="CA113" i="13"/>
  <c r="BU114" i="13" s="1"/>
  <c r="BV114" i="13" s="1"/>
  <c r="BX114" i="13" s="1"/>
  <c r="BY113" i="13"/>
  <c r="AG173" i="13"/>
  <c r="AI173" i="13"/>
  <c r="AO173" i="13" s="1"/>
  <c r="AM172" i="13"/>
  <c r="DP174" i="13" l="1"/>
  <c r="EO185" i="13"/>
  <c r="EQ185" i="13"/>
  <c r="EW185" i="13" s="1"/>
  <c r="EU184" i="13"/>
  <c r="BZ113" i="13"/>
  <c r="CP98" i="13"/>
  <c r="CQ98" i="13" s="1"/>
  <c r="CS98" i="13" s="1"/>
  <c r="DQ175" i="13"/>
  <c r="DK176" i="13" s="1"/>
  <c r="DL176" i="13" s="1"/>
  <c r="DN176" i="13" s="1"/>
  <c r="DO175" i="13"/>
  <c r="AM173" i="13"/>
  <c r="AI174" i="13"/>
  <c r="AO174" i="13" s="1"/>
  <c r="AG174" i="13"/>
  <c r="DP175" i="13" l="1"/>
  <c r="EO186" i="13"/>
  <c r="EQ186" i="13"/>
  <c r="EW186" i="13" s="1"/>
  <c r="EU185" i="13"/>
  <c r="DQ176" i="13"/>
  <c r="DK177" i="13" s="1"/>
  <c r="DL177" i="13" s="1"/>
  <c r="DN177" i="13" s="1"/>
  <c r="DO176" i="13"/>
  <c r="CV98" i="13"/>
  <c r="CP99" i="13" s="1"/>
  <c r="CQ99" i="13" s="1"/>
  <c r="CS99" i="13" s="1"/>
  <c r="CT98" i="13"/>
  <c r="CU98" i="13" s="1"/>
  <c r="CA114" i="13"/>
  <c r="BU115" i="13" s="1"/>
  <c r="BV115" i="13" s="1"/>
  <c r="BX115" i="13" s="1"/>
  <c r="BY114" i="13"/>
  <c r="AG175" i="13"/>
  <c r="AI175" i="13"/>
  <c r="AO175" i="13" s="1"/>
  <c r="AM174" i="13"/>
  <c r="DP176" i="13" l="1"/>
  <c r="EO187" i="13"/>
  <c r="EQ187" i="13"/>
  <c r="EW187" i="13" s="1"/>
  <c r="EU186" i="13"/>
  <c r="BZ114" i="13"/>
  <c r="DQ177" i="13"/>
  <c r="DK178" i="13" s="1"/>
  <c r="DL178" i="13" s="1"/>
  <c r="DN178" i="13" s="1"/>
  <c r="DO177" i="13"/>
  <c r="AM175" i="13"/>
  <c r="AG176" i="13"/>
  <c r="AI176" i="13"/>
  <c r="AO176" i="13" s="1"/>
  <c r="DP177" i="13" l="1"/>
  <c r="EO188" i="13"/>
  <c r="EQ188" i="13"/>
  <c r="EW188" i="13" s="1"/>
  <c r="EU187" i="13"/>
  <c r="DQ178" i="13"/>
  <c r="DK179" i="13" s="1"/>
  <c r="DL179" i="13" s="1"/>
  <c r="DN179" i="13" s="1"/>
  <c r="DO178" i="13"/>
  <c r="CT99" i="13"/>
  <c r="CU99" i="13" s="1"/>
  <c r="CV99" i="13"/>
  <c r="CP100" i="13" s="1"/>
  <c r="CQ100" i="13" s="1"/>
  <c r="CS100" i="13" s="1"/>
  <c r="CA115" i="13"/>
  <c r="BU116" i="13" s="1"/>
  <c r="BV116" i="13" s="1"/>
  <c r="BX116" i="13" s="1"/>
  <c r="BY115" i="13"/>
  <c r="BZ115" i="13" s="1"/>
  <c r="AI177" i="13"/>
  <c r="AO177" i="13" s="1"/>
  <c r="AG177" i="13"/>
  <c r="AM176" i="13"/>
  <c r="DP178" i="13" l="1"/>
  <c r="EQ189" i="13"/>
  <c r="EW189" i="13" s="1"/>
  <c r="EO189" i="13"/>
  <c r="EU188" i="13"/>
  <c r="DQ179" i="13"/>
  <c r="DK180" i="13" s="1"/>
  <c r="DL180" i="13" s="1"/>
  <c r="DN180" i="13" s="1"/>
  <c r="DO179" i="13"/>
  <c r="DP179" i="13" s="1"/>
  <c r="AG178" i="13"/>
  <c r="AI178" i="13"/>
  <c r="AO178" i="13" s="1"/>
  <c r="AM177" i="13"/>
  <c r="EU189" i="13" l="1"/>
  <c r="EO190" i="13"/>
  <c r="EQ190" i="13"/>
  <c r="EW190" i="13" s="1"/>
  <c r="DQ180" i="13"/>
  <c r="DK181" i="13" s="1"/>
  <c r="DL181" i="13" s="1"/>
  <c r="DN181" i="13" s="1"/>
  <c r="DO180" i="13"/>
  <c r="DP180" i="13" s="1"/>
  <c r="CV100" i="13"/>
  <c r="CP101" i="13" s="1"/>
  <c r="CQ101" i="13" s="1"/>
  <c r="CS101" i="13" s="1"/>
  <c r="CT100" i="13"/>
  <c r="CU100" i="13" s="1"/>
  <c r="CA116" i="13"/>
  <c r="BU117" i="13" s="1"/>
  <c r="BV117" i="13" s="1"/>
  <c r="BX117" i="13" s="1"/>
  <c r="BY116" i="13"/>
  <c r="BZ116" i="13" s="1"/>
  <c r="AG179" i="13"/>
  <c r="AI179" i="13"/>
  <c r="AO179" i="13" s="1"/>
  <c r="AM178" i="13"/>
  <c r="EO191" i="13" l="1"/>
  <c r="EQ191" i="13"/>
  <c r="EW191" i="13" s="1"/>
  <c r="EU190" i="13"/>
  <c r="DQ181" i="13"/>
  <c r="DO181" i="13"/>
  <c r="DP181" i="13" s="1"/>
  <c r="AM179" i="13"/>
  <c r="AI180" i="13"/>
  <c r="AO180" i="13" s="1"/>
  <c r="AG180" i="13"/>
  <c r="EO192" i="13" l="1"/>
  <c r="EQ192" i="13"/>
  <c r="EW192" i="13" s="1"/>
  <c r="EU191" i="13"/>
  <c r="DK182" i="13"/>
  <c r="DL182" i="13" s="1"/>
  <c r="DN182" i="13" s="1"/>
  <c r="CV101" i="13"/>
  <c r="CP102" i="13" s="1"/>
  <c r="CQ102" i="13" s="1"/>
  <c r="CS102" i="13" s="1"/>
  <c r="CT101" i="13"/>
  <c r="CU101" i="13" s="1"/>
  <c r="CA117" i="13"/>
  <c r="BU118" i="13" s="1"/>
  <c r="BV118" i="13" s="1"/>
  <c r="BX118" i="13" s="1"/>
  <c r="BY117" i="13"/>
  <c r="BZ117" i="13" s="1"/>
  <c r="AG181" i="13"/>
  <c r="AI181" i="13"/>
  <c r="AO181" i="13" s="1"/>
  <c r="AM180" i="13"/>
  <c r="EO193" i="13" l="1"/>
  <c r="EQ193" i="13"/>
  <c r="EW193" i="13" s="1"/>
  <c r="EU192" i="13"/>
  <c r="DO182" i="13"/>
  <c r="DP182" i="13" s="1"/>
  <c r="DQ182" i="13"/>
  <c r="DK183" i="13" s="1"/>
  <c r="DL183" i="13" s="1"/>
  <c r="AG182" i="13"/>
  <c r="AI182" i="13"/>
  <c r="AO182" i="13" s="1"/>
  <c r="AM181" i="13"/>
  <c r="EQ194" i="13" l="1"/>
  <c r="EW194" i="13" s="1"/>
  <c r="EO194" i="13"/>
  <c r="EU193" i="13"/>
  <c r="DN183" i="13"/>
  <c r="DQ183" i="13" s="1"/>
  <c r="DK184" i="13" s="1"/>
  <c r="DL184" i="13" s="1"/>
  <c r="DN184" i="13" s="1"/>
  <c r="CV102" i="13"/>
  <c r="CP103" i="13" s="1"/>
  <c r="CQ103" i="13" s="1"/>
  <c r="CS103" i="13" s="1"/>
  <c r="CT102" i="13"/>
  <c r="CU102" i="13" s="1"/>
  <c r="CA118" i="13"/>
  <c r="BU119" i="13" s="1"/>
  <c r="BV119" i="13" s="1"/>
  <c r="BX119" i="13" s="1"/>
  <c r="BY118" i="13"/>
  <c r="BZ118" i="13" s="1"/>
  <c r="AM182" i="13"/>
  <c r="AI183" i="13"/>
  <c r="AO183" i="13" s="1"/>
  <c r="AG183" i="13"/>
  <c r="EU194" i="13" l="1"/>
  <c r="DO183" i="13"/>
  <c r="DP183" i="13" s="1"/>
  <c r="EO195" i="13"/>
  <c r="EQ195" i="13"/>
  <c r="EW195" i="13" s="1"/>
  <c r="DQ184" i="13"/>
  <c r="DK185" i="13" s="1"/>
  <c r="DL185" i="13" s="1"/>
  <c r="DN185" i="13" s="1"/>
  <c r="DO185" i="13" s="1"/>
  <c r="DO184" i="13"/>
  <c r="AM183" i="13"/>
  <c r="AG184" i="13"/>
  <c r="AI184" i="13"/>
  <c r="AO184" i="13" s="1"/>
  <c r="DP184" i="13" l="1"/>
  <c r="DP185" i="13" s="1"/>
  <c r="DQ185" i="13"/>
  <c r="DK186" i="13" s="1"/>
  <c r="DL186" i="13" s="1"/>
  <c r="DN186" i="13" s="1"/>
  <c r="DO186" i="13" s="1"/>
  <c r="EU195" i="13"/>
  <c r="EO196" i="13"/>
  <c r="EQ196" i="13"/>
  <c r="EW196" i="13" s="1"/>
  <c r="CV103" i="13"/>
  <c r="CP104" i="13" s="1"/>
  <c r="CQ104" i="13" s="1"/>
  <c r="CS104" i="13" s="1"/>
  <c r="CT103" i="13"/>
  <c r="CU103" i="13" s="1"/>
  <c r="CA119" i="13"/>
  <c r="BU120" i="13" s="1"/>
  <c r="BV120" i="13" s="1"/>
  <c r="BX120" i="13" s="1"/>
  <c r="BY119" i="13"/>
  <c r="BZ119" i="13" s="1"/>
  <c r="AG185" i="13"/>
  <c r="AI185" i="13"/>
  <c r="AO185" i="13" s="1"/>
  <c r="AM184" i="13"/>
  <c r="DQ186" i="13" l="1"/>
  <c r="DK187" i="13" s="1"/>
  <c r="DL187" i="13" s="1"/>
  <c r="DN187" i="13" s="1"/>
  <c r="DO187" i="13" s="1"/>
  <c r="DP186" i="13"/>
  <c r="EU196" i="13"/>
  <c r="EQ197" i="13"/>
  <c r="EW197" i="13" s="1"/>
  <c r="EO197" i="13"/>
  <c r="AI186" i="13"/>
  <c r="AO186" i="13" s="1"/>
  <c r="AG186" i="13"/>
  <c r="AM185" i="13"/>
  <c r="DQ187" i="13" l="1"/>
  <c r="DK188" i="13" s="1"/>
  <c r="DL188" i="13" s="1"/>
  <c r="DN188" i="13" s="1"/>
  <c r="DQ188" i="13" s="1"/>
  <c r="DK189" i="13" s="1"/>
  <c r="DL189" i="13" s="1"/>
  <c r="DN189" i="13" s="1"/>
  <c r="DP187" i="13"/>
  <c r="EU197" i="13"/>
  <c r="EQ198" i="13"/>
  <c r="EW198" i="13" s="1"/>
  <c r="EO198" i="13"/>
  <c r="CV104" i="13"/>
  <c r="CP105" i="13" s="1"/>
  <c r="CQ105" i="13" s="1"/>
  <c r="CS105" i="13" s="1"/>
  <c r="CT104" i="13"/>
  <c r="CU104" i="13" s="1"/>
  <c r="AG187" i="13"/>
  <c r="AI187" i="13"/>
  <c r="AO187" i="13" s="1"/>
  <c r="AM186" i="13"/>
  <c r="DO188" i="13" l="1"/>
  <c r="DP188" i="13" s="1"/>
  <c r="EU198" i="13"/>
  <c r="EO199" i="13"/>
  <c r="EQ199" i="13"/>
  <c r="EW199" i="13" s="1"/>
  <c r="DQ189" i="13"/>
  <c r="DK190" i="13" s="1"/>
  <c r="DL190" i="13" s="1"/>
  <c r="DN190" i="13" s="1"/>
  <c r="DO189" i="13"/>
  <c r="BY120" i="13"/>
  <c r="BZ120" i="13" s="1"/>
  <c r="CA120" i="13"/>
  <c r="BU121" i="13" s="1"/>
  <c r="AM187" i="13"/>
  <c r="AI188" i="13"/>
  <c r="AO188" i="13" s="1"/>
  <c r="AG188" i="13"/>
  <c r="DP189" i="13" l="1"/>
  <c r="EQ200" i="13"/>
  <c r="EW200" i="13" s="1"/>
  <c r="EO200" i="13"/>
  <c r="EU199" i="13"/>
  <c r="DQ190" i="13"/>
  <c r="DK191" i="13" s="1"/>
  <c r="DL191" i="13" s="1"/>
  <c r="DN191" i="13" s="1"/>
  <c r="DO190" i="13"/>
  <c r="CV105" i="13"/>
  <c r="CP106" i="13" s="1"/>
  <c r="CQ106" i="13" s="1"/>
  <c r="CS106" i="13" s="1"/>
  <c r="CT105" i="13"/>
  <c r="CU105" i="13" s="1"/>
  <c r="BV121" i="13"/>
  <c r="BX121" i="13" s="1"/>
  <c r="AM188" i="13"/>
  <c r="AG189" i="13"/>
  <c r="AI189" i="13"/>
  <c r="AO189" i="13" s="1"/>
  <c r="DP190" i="13" l="1"/>
  <c r="EU200" i="13"/>
  <c r="EQ201" i="13"/>
  <c r="EW201" i="13" s="1"/>
  <c r="EO201" i="13"/>
  <c r="DQ191" i="13"/>
  <c r="DK192" i="13" s="1"/>
  <c r="DL192" i="13" s="1"/>
  <c r="DN192" i="13" s="1"/>
  <c r="DO191" i="13"/>
  <c r="DP191" i="13" s="1"/>
  <c r="BY121" i="13"/>
  <c r="BZ121" i="13" s="1"/>
  <c r="AG190" i="13"/>
  <c r="AI190" i="13"/>
  <c r="AO190" i="13" s="1"/>
  <c r="AM189" i="13"/>
  <c r="EO202" i="13" l="1"/>
  <c r="EQ202" i="13"/>
  <c r="EW202" i="13" s="1"/>
  <c r="EU201" i="13"/>
  <c r="DQ192" i="13"/>
  <c r="DK193" i="13" s="1"/>
  <c r="DL193" i="13" s="1"/>
  <c r="DN193" i="13" s="1"/>
  <c r="DO192" i="13"/>
  <c r="DP192" i="13" s="1"/>
  <c r="CV106" i="13"/>
  <c r="CP107" i="13" s="1"/>
  <c r="CQ107" i="13" s="1"/>
  <c r="CS107" i="13" s="1"/>
  <c r="CT106" i="13"/>
  <c r="CU106" i="13" s="1"/>
  <c r="CA121" i="13"/>
  <c r="AG191" i="13"/>
  <c r="AI191" i="13"/>
  <c r="AO191" i="13" s="1"/>
  <c r="AM190" i="13"/>
  <c r="EU202" i="13" l="1"/>
  <c r="EO203" i="13"/>
  <c r="EQ203" i="13"/>
  <c r="EW203" i="13" s="1"/>
  <c r="BU122" i="13"/>
  <c r="BV122" i="13" s="1"/>
  <c r="DQ193" i="13"/>
  <c r="DO193" i="13"/>
  <c r="DP193" i="13" s="1"/>
  <c r="AM191" i="13"/>
  <c r="AI192" i="13"/>
  <c r="AO192" i="13" s="1"/>
  <c r="AG192" i="13"/>
  <c r="EO204" i="13" l="1"/>
  <c r="EQ204" i="13"/>
  <c r="EW204" i="13" s="1"/>
  <c r="EU203" i="13"/>
  <c r="BX122" i="13"/>
  <c r="BY122" i="13" s="1"/>
  <c r="DK194" i="13"/>
  <c r="DL194" i="13" s="1"/>
  <c r="CV107" i="13"/>
  <c r="CP108" i="13" s="1"/>
  <c r="CQ108" i="13" s="1"/>
  <c r="CS108" i="13" s="1"/>
  <c r="CT107" i="13"/>
  <c r="CU107" i="13" s="1"/>
  <c r="AM192" i="13"/>
  <c r="AI193" i="13"/>
  <c r="AO193" i="13" s="1"/>
  <c r="AG193" i="13"/>
  <c r="EO205" i="13" l="1"/>
  <c r="EQ205" i="13"/>
  <c r="EW205" i="13" s="1"/>
  <c r="EU204" i="13"/>
  <c r="BZ122" i="13"/>
  <c r="CA122" i="13"/>
  <c r="BU123" i="13" s="1"/>
  <c r="BV123" i="13" s="1"/>
  <c r="BX123" i="13" s="1"/>
  <c r="DN194" i="13"/>
  <c r="DQ194" i="13" s="1"/>
  <c r="DK195" i="13" s="1"/>
  <c r="DL195" i="13" s="1"/>
  <c r="DN195" i="13" s="1"/>
  <c r="DQ195" i="13" s="1"/>
  <c r="DK196" i="13" s="1"/>
  <c r="DL196" i="13" s="1"/>
  <c r="DN196" i="13" s="1"/>
  <c r="AM193" i="13"/>
  <c r="AI194" i="13"/>
  <c r="AO194" i="13" s="1"/>
  <c r="AG194" i="13"/>
  <c r="DO194" i="13" l="1"/>
  <c r="DP194" i="13" s="1"/>
  <c r="EO206" i="13"/>
  <c r="EQ206" i="13"/>
  <c r="EW206" i="13" s="1"/>
  <c r="EU205" i="13"/>
  <c r="CA123" i="13"/>
  <c r="BU124" i="13" s="1"/>
  <c r="BV124" i="13" s="1"/>
  <c r="BX124" i="13" s="1"/>
  <c r="BY123" i="13"/>
  <c r="DO195" i="13"/>
  <c r="DQ196" i="13"/>
  <c r="DK197" i="13" s="1"/>
  <c r="DL197" i="13" s="1"/>
  <c r="DN197" i="13" s="1"/>
  <c r="DO196" i="13"/>
  <c r="CV108" i="13"/>
  <c r="CP109" i="13" s="1"/>
  <c r="CQ109" i="13" s="1"/>
  <c r="CS109" i="13" s="1"/>
  <c r="CT108" i="13"/>
  <c r="CU108" i="13" s="1"/>
  <c r="AM194" i="13"/>
  <c r="AI195" i="13"/>
  <c r="AO195" i="13" s="1"/>
  <c r="AG195" i="13"/>
  <c r="DP195" i="13" l="1"/>
  <c r="DP196" i="13" s="1"/>
  <c r="EO207" i="13"/>
  <c r="EQ207" i="13"/>
  <c r="EW207" i="13" s="1"/>
  <c r="EU206" i="13"/>
  <c r="BZ123" i="13"/>
  <c r="CA124" i="13"/>
  <c r="BU125" i="13" s="1"/>
  <c r="BV125" i="13" s="1"/>
  <c r="BX125" i="13" s="1"/>
  <c r="BY124" i="13"/>
  <c r="DQ197" i="13"/>
  <c r="DK198" i="13" s="1"/>
  <c r="DL198" i="13" s="1"/>
  <c r="DN198" i="13" s="1"/>
  <c r="DO197" i="13"/>
  <c r="AM195" i="13"/>
  <c r="AI196" i="13"/>
  <c r="AG196" i="13"/>
  <c r="DP197" i="13" l="1"/>
  <c r="BZ124" i="13"/>
  <c r="EO208" i="13"/>
  <c r="EQ208" i="13"/>
  <c r="EW208" i="13" s="1"/>
  <c r="EU207" i="13"/>
  <c r="CA125" i="13"/>
  <c r="BU126" i="13" s="1"/>
  <c r="BV126" i="13" s="1"/>
  <c r="BX126" i="13" s="1"/>
  <c r="BY125" i="13"/>
  <c r="DQ198" i="13"/>
  <c r="DK199" i="13" s="1"/>
  <c r="DL199" i="13" s="1"/>
  <c r="DN199" i="13" s="1"/>
  <c r="DO198" i="13"/>
  <c r="CV109" i="13"/>
  <c r="CT109" i="13"/>
  <c r="CU109" i="13" s="1"/>
  <c r="AM196" i="13"/>
  <c r="AO196" i="13"/>
  <c r="DP198" i="13" l="1"/>
  <c r="EQ209" i="13"/>
  <c r="EW209" i="13" s="1"/>
  <c r="EO209" i="13"/>
  <c r="EU208" i="13"/>
  <c r="BZ125" i="13"/>
  <c r="CA126" i="13"/>
  <c r="BU127" i="13" s="1"/>
  <c r="BV127" i="13" s="1"/>
  <c r="BX127" i="13" s="1"/>
  <c r="BY127" i="13" s="1"/>
  <c r="BY126" i="13"/>
  <c r="CP110" i="13"/>
  <c r="CQ110" i="13" s="1"/>
  <c r="CS110" i="13" s="1"/>
  <c r="DQ199" i="13"/>
  <c r="DK200" i="13" s="1"/>
  <c r="DL200" i="13" s="1"/>
  <c r="DN200" i="13" s="1"/>
  <c r="DO199" i="13"/>
  <c r="AG197" i="13"/>
  <c r="AI197" i="13"/>
  <c r="DP199" i="13" l="1"/>
  <c r="EU209" i="13"/>
  <c r="BZ126" i="13"/>
  <c r="BZ127" i="13" s="1"/>
  <c r="EQ210" i="13"/>
  <c r="EW210" i="13" s="1"/>
  <c r="EO210" i="13"/>
  <c r="CA127" i="13"/>
  <c r="BU128" i="13" s="1"/>
  <c r="BV128" i="13" s="1"/>
  <c r="BX128" i="13" s="1"/>
  <c r="DQ200" i="13"/>
  <c r="DK201" i="13" s="1"/>
  <c r="DL201" i="13" s="1"/>
  <c r="DN201" i="13" s="1"/>
  <c r="DO200" i="13"/>
  <c r="DP200" i="13" s="1"/>
  <c r="CV110" i="13"/>
  <c r="CP111" i="13" s="1"/>
  <c r="CQ111" i="13" s="1"/>
  <c r="CS111" i="13" s="1"/>
  <c r="CT110" i="13"/>
  <c r="CU110" i="13" s="1"/>
  <c r="AM197" i="13"/>
  <c r="AO197" i="13"/>
  <c r="EU210" i="13" l="1"/>
  <c r="EQ211" i="13"/>
  <c r="EW211" i="13" s="1"/>
  <c r="EO211" i="13"/>
  <c r="DQ201" i="13"/>
  <c r="DK202" i="13" s="1"/>
  <c r="DL202" i="13" s="1"/>
  <c r="DN202" i="13" s="1"/>
  <c r="DO201" i="13"/>
  <c r="DP201" i="13" s="1"/>
  <c r="CA128" i="13"/>
  <c r="BU129" i="13" s="1"/>
  <c r="BV129" i="13" s="1"/>
  <c r="BX129" i="13" s="1"/>
  <c r="BY128" i="13"/>
  <c r="AG198" i="13"/>
  <c r="AI198" i="13"/>
  <c r="AO198" i="13" s="1"/>
  <c r="EU211" i="13" l="1"/>
  <c r="EQ212" i="13"/>
  <c r="EW212" i="13" s="1"/>
  <c r="EO212" i="13"/>
  <c r="BZ128" i="13"/>
  <c r="DQ202" i="13"/>
  <c r="DK203" i="13" s="1"/>
  <c r="DL203" i="13" s="1"/>
  <c r="DN203" i="13" s="1"/>
  <c r="DO202" i="13"/>
  <c r="DP202" i="13" s="1"/>
  <c r="CV111" i="13"/>
  <c r="CP112" i="13" s="1"/>
  <c r="CQ112" i="13" s="1"/>
  <c r="CS112" i="13" s="1"/>
  <c r="CT111" i="13"/>
  <c r="CU111" i="13" s="1"/>
  <c r="AI199" i="13"/>
  <c r="AO199" i="13" s="1"/>
  <c r="AG199" i="13"/>
  <c r="AM198" i="13"/>
  <c r="EU212" i="13" l="1"/>
  <c r="EQ213" i="13"/>
  <c r="EW213" i="13" s="1"/>
  <c r="EO213" i="13"/>
  <c r="DQ203" i="13"/>
  <c r="DK204" i="13" s="1"/>
  <c r="DL204" i="13" s="1"/>
  <c r="DN204" i="13" s="1"/>
  <c r="DO203" i="13"/>
  <c r="DP203" i="13" s="1"/>
  <c r="AM199" i="13"/>
  <c r="AG200" i="13"/>
  <c r="AI200" i="13"/>
  <c r="AO200" i="13" s="1"/>
  <c r="EU213" i="13" l="1"/>
  <c r="EO214" i="13"/>
  <c r="EQ214" i="13"/>
  <c r="EW214" i="13" s="1"/>
  <c r="DQ204" i="13"/>
  <c r="DK205" i="13" s="1"/>
  <c r="DL205" i="13" s="1"/>
  <c r="DN205" i="13" s="1"/>
  <c r="DO204" i="13"/>
  <c r="DP204" i="13" s="1"/>
  <c r="CV112" i="13"/>
  <c r="CP113" i="13" s="1"/>
  <c r="CQ113" i="13" s="1"/>
  <c r="CS113" i="13" s="1"/>
  <c r="CT112" i="13"/>
  <c r="CU112" i="13" s="1"/>
  <c r="BY129" i="13"/>
  <c r="CA129" i="13"/>
  <c r="BU130" i="13" s="1"/>
  <c r="AG201" i="13"/>
  <c r="AI201" i="13"/>
  <c r="AO201" i="13" s="1"/>
  <c r="AM200" i="13"/>
  <c r="EU214" i="13" l="1"/>
  <c r="EO215" i="13"/>
  <c r="EQ215" i="13"/>
  <c r="EW215" i="13" s="1"/>
  <c r="BZ129" i="13"/>
  <c r="DQ205" i="13"/>
  <c r="DO205" i="13"/>
  <c r="DP205" i="13" s="1"/>
  <c r="BV130" i="13"/>
  <c r="BX130" i="13" s="1"/>
  <c r="AM201" i="13"/>
  <c r="AI202" i="13"/>
  <c r="AO202" i="13" s="1"/>
  <c r="AG202" i="13"/>
  <c r="EO216" i="13" l="1"/>
  <c r="EQ216" i="13"/>
  <c r="EW216" i="13" s="1"/>
  <c r="EU215" i="13"/>
  <c r="DK206" i="13"/>
  <c r="DL206" i="13" s="1"/>
  <c r="CV113" i="13"/>
  <c r="CP114" i="13" s="1"/>
  <c r="CQ114" i="13" s="1"/>
  <c r="CS114" i="13" s="1"/>
  <c r="CT113" i="13"/>
  <c r="CU113" i="13" s="1"/>
  <c r="BY130" i="13"/>
  <c r="BZ130" i="13" s="1"/>
  <c r="CA130" i="13"/>
  <c r="BU131" i="13" s="1"/>
  <c r="AI203" i="13"/>
  <c r="AO203" i="13" s="1"/>
  <c r="AG203" i="13"/>
  <c r="AM202" i="13"/>
  <c r="EO217" i="13" l="1"/>
  <c r="EQ217" i="13"/>
  <c r="EW217" i="13" s="1"/>
  <c r="EU216" i="13"/>
  <c r="DN206" i="13"/>
  <c r="DQ206" i="13" s="1"/>
  <c r="DK207" i="13" s="1"/>
  <c r="DL207" i="13" s="1"/>
  <c r="DN207" i="13" s="1"/>
  <c r="DQ207" i="13" s="1"/>
  <c r="DK208" i="13" s="1"/>
  <c r="DL208" i="13" s="1"/>
  <c r="DN208" i="13" s="1"/>
  <c r="BV131" i="13"/>
  <c r="AM203" i="13"/>
  <c r="AI204" i="13"/>
  <c r="AO204" i="13" s="1"/>
  <c r="AG204" i="13"/>
  <c r="DO206" i="13" l="1"/>
  <c r="DP206" i="13" s="1"/>
  <c r="EQ218" i="13"/>
  <c r="EW218" i="13" s="1"/>
  <c r="EO218" i="13"/>
  <c r="EU217" i="13"/>
  <c r="BX131" i="13"/>
  <c r="BY131" i="13" s="1"/>
  <c r="BZ131" i="13" s="1"/>
  <c r="DO207" i="13"/>
  <c r="DQ208" i="13"/>
  <c r="DK209" i="13" s="1"/>
  <c r="DL209" i="13" s="1"/>
  <c r="DN209" i="13" s="1"/>
  <c r="DO208" i="13"/>
  <c r="CV114" i="13"/>
  <c r="CP115" i="13" s="1"/>
  <c r="CQ115" i="13" s="1"/>
  <c r="CS115" i="13" s="1"/>
  <c r="CT114" i="13"/>
  <c r="CU114" i="13" s="1"/>
  <c r="AI205" i="13"/>
  <c r="AO205" i="13" s="1"/>
  <c r="AG205" i="13"/>
  <c r="AM204" i="13"/>
  <c r="DP207" i="13" l="1"/>
  <c r="DP208" i="13" s="1"/>
  <c r="EU218" i="13"/>
  <c r="EO219" i="13"/>
  <c r="EQ219" i="13"/>
  <c r="EW219" i="13" s="1"/>
  <c r="CA131" i="13"/>
  <c r="BU132" i="13" s="1"/>
  <c r="BV132" i="13" s="1"/>
  <c r="BX132" i="13" s="1"/>
  <c r="BY132" i="13" s="1"/>
  <c r="DQ209" i="13"/>
  <c r="DK210" i="13" s="1"/>
  <c r="DL210" i="13" s="1"/>
  <c r="DN210" i="13" s="1"/>
  <c r="DO209" i="13"/>
  <c r="AM205" i="13"/>
  <c r="AI206" i="13"/>
  <c r="AO206" i="13" s="1"/>
  <c r="AG206" i="13"/>
  <c r="DP209" i="13" l="1"/>
  <c r="EU219" i="13"/>
  <c r="EQ220" i="13"/>
  <c r="EW220" i="13" s="1"/>
  <c r="EO220" i="13"/>
  <c r="CA132" i="13"/>
  <c r="BU133" i="13" s="1"/>
  <c r="BV133" i="13" s="1"/>
  <c r="BX133" i="13" s="1"/>
  <c r="CA133" i="13" s="1"/>
  <c r="BZ132" i="13"/>
  <c r="DQ210" i="13"/>
  <c r="DK211" i="13" s="1"/>
  <c r="DL211" i="13" s="1"/>
  <c r="DN211" i="13" s="1"/>
  <c r="DO210" i="13"/>
  <c r="CV115" i="13"/>
  <c r="CP116" i="13" s="1"/>
  <c r="CQ116" i="13" s="1"/>
  <c r="CS116" i="13" s="1"/>
  <c r="CT115" i="13"/>
  <c r="CU115" i="13" s="1"/>
  <c r="AM206" i="13"/>
  <c r="AG207" i="13"/>
  <c r="AI207" i="13"/>
  <c r="AO207" i="13" s="1"/>
  <c r="DP210" i="13" l="1"/>
  <c r="EU220" i="13"/>
  <c r="BY133" i="13"/>
  <c r="BZ133" i="13" s="1"/>
  <c r="EO221" i="13"/>
  <c r="EQ221" i="13"/>
  <c r="EW221" i="13" s="1"/>
  <c r="BU134" i="13"/>
  <c r="BV134" i="13" s="1"/>
  <c r="BX134" i="13" s="1"/>
  <c r="DQ211" i="13"/>
  <c r="DK212" i="13" s="1"/>
  <c r="DL212" i="13" s="1"/>
  <c r="DN212" i="13" s="1"/>
  <c r="DO211" i="13"/>
  <c r="AG208" i="13"/>
  <c r="AI208" i="13"/>
  <c r="AO208" i="13" s="1"/>
  <c r="AM207" i="13"/>
  <c r="DP211" i="13" l="1"/>
  <c r="EO222" i="13"/>
  <c r="EQ222" i="13"/>
  <c r="EW222" i="13" s="1"/>
  <c r="EU221" i="13"/>
  <c r="DQ212" i="13"/>
  <c r="DK213" i="13" s="1"/>
  <c r="DL213" i="13" s="1"/>
  <c r="DN213" i="13" s="1"/>
  <c r="DO212" i="13"/>
  <c r="CV116" i="13"/>
  <c r="CP117" i="13" s="1"/>
  <c r="CQ117" i="13" s="1"/>
  <c r="CS117" i="13" s="1"/>
  <c r="CT116" i="13"/>
  <c r="CU116" i="13" s="1"/>
  <c r="BY134" i="13"/>
  <c r="CA134" i="13"/>
  <c r="BU135" i="13" s="1"/>
  <c r="AM208" i="13"/>
  <c r="AI209" i="13"/>
  <c r="AO209" i="13" s="1"/>
  <c r="AG209" i="13"/>
  <c r="DP212" i="13" l="1"/>
  <c r="EO223" i="13"/>
  <c r="EQ223" i="13"/>
  <c r="EW223" i="13" s="1"/>
  <c r="EU222" i="13"/>
  <c r="BZ134" i="13"/>
  <c r="DQ213" i="13"/>
  <c r="DK214" i="13" s="1"/>
  <c r="DL214" i="13" s="1"/>
  <c r="DN214" i="13" s="1"/>
  <c r="DO213" i="13"/>
  <c r="BV135" i="13"/>
  <c r="BX135" i="13" s="1"/>
  <c r="AM209" i="13"/>
  <c r="AI210" i="13"/>
  <c r="AO210" i="13" s="1"/>
  <c r="AG210" i="13"/>
  <c r="DP213" i="13" l="1"/>
  <c r="EQ224" i="13"/>
  <c r="EW224" i="13" s="1"/>
  <c r="EO224" i="13"/>
  <c r="EU223" i="13"/>
  <c r="DQ214" i="13"/>
  <c r="DK215" i="13" s="1"/>
  <c r="DL215" i="13" s="1"/>
  <c r="DN215" i="13" s="1"/>
  <c r="DO214" i="13"/>
  <c r="CV117" i="13"/>
  <c r="CP118" i="13" s="1"/>
  <c r="CQ118" i="13" s="1"/>
  <c r="CS118" i="13" s="1"/>
  <c r="CT117" i="13"/>
  <c r="CU117" i="13" s="1"/>
  <c r="AM210" i="13"/>
  <c r="AG211" i="13"/>
  <c r="AI211" i="13"/>
  <c r="AO211" i="13" s="1"/>
  <c r="DP214" i="13" l="1"/>
  <c r="EU224" i="13"/>
  <c r="EO225" i="13"/>
  <c r="EQ225" i="13"/>
  <c r="EW225" i="13" s="1"/>
  <c r="DQ215" i="13"/>
  <c r="DK216" i="13" s="1"/>
  <c r="DL216" i="13" s="1"/>
  <c r="DN216" i="13" s="1"/>
  <c r="DO215" i="13"/>
  <c r="BY135" i="13"/>
  <c r="CA135" i="13"/>
  <c r="BU136" i="13" s="1"/>
  <c r="AI212" i="13"/>
  <c r="AO212" i="13" s="1"/>
  <c r="AG212" i="13"/>
  <c r="AM211" i="13"/>
  <c r="DP215" i="13" l="1"/>
  <c r="EO226" i="13"/>
  <c r="EQ226" i="13"/>
  <c r="EW226" i="13" s="1"/>
  <c r="EU225" i="13"/>
  <c r="BZ135" i="13"/>
  <c r="DQ216" i="13"/>
  <c r="DK217" i="13" s="1"/>
  <c r="DL217" i="13" s="1"/>
  <c r="DN217" i="13" s="1"/>
  <c r="DO216" i="13"/>
  <c r="CV118" i="13"/>
  <c r="CP119" i="13" s="1"/>
  <c r="CQ119" i="13" s="1"/>
  <c r="CS119" i="13" s="1"/>
  <c r="CT118" i="13"/>
  <c r="CU118" i="13" s="1"/>
  <c r="BV136" i="13"/>
  <c r="BX136" i="13" s="1"/>
  <c r="AI213" i="13"/>
  <c r="AO213" i="13" s="1"/>
  <c r="AG213" i="13"/>
  <c r="AM212" i="13"/>
  <c r="DP216" i="13" l="1"/>
  <c r="EO227" i="13"/>
  <c r="EQ227" i="13"/>
  <c r="EW227" i="13" s="1"/>
  <c r="EU226" i="13"/>
  <c r="DQ217" i="13"/>
  <c r="DO217" i="13"/>
  <c r="BY136" i="13"/>
  <c r="CA136" i="13"/>
  <c r="BU137" i="13" s="1"/>
  <c r="AM213" i="13"/>
  <c r="AI214" i="13"/>
  <c r="AO214" i="13" s="1"/>
  <c r="AG214" i="13"/>
  <c r="DP217" i="13" l="1"/>
  <c r="EQ228" i="13"/>
  <c r="EW228" i="13" s="1"/>
  <c r="EO228" i="13"/>
  <c r="EU227" i="13"/>
  <c r="BZ136" i="13"/>
  <c r="DK218" i="13"/>
  <c r="DL218" i="13" s="1"/>
  <c r="CV119" i="13"/>
  <c r="CP120" i="13" s="1"/>
  <c r="CQ120" i="13" s="1"/>
  <c r="CS120" i="13" s="1"/>
  <c r="CT119" i="13"/>
  <c r="CU119" i="13" s="1"/>
  <c r="BV137" i="13"/>
  <c r="AG215" i="13"/>
  <c r="AI215" i="13"/>
  <c r="AO215" i="13" s="1"/>
  <c r="AM214" i="13"/>
  <c r="EU228" i="13" l="1"/>
  <c r="EO229" i="13"/>
  <c r="EQ229" i="13"/>
  <c r="EW229" i="13" s="1"/>
  <c r="BX137" i="13"/>
  <c r="BY137" i="13" s="1"/>
  <c r="DN218" i="13"/>
  <c r="DO218" i="13" s="1"/>
  <c r="DP218" i="13" s="1"/>
  <c r="AI216" i="13"/>
  <c r="AO216" i="13" s="1"/>
  <c r="AG216" i="13"/>
  <c r="AM215" i="13"/>
  <c r="DQ218" i="13" l="1"/>
  <c r="DK219" i="13" s="1"/>
  <c r="DL219" i="13" s="1"/>
  <c r="DN219" i="13" s="1"/>
  <c r="DQ219" i="13" s="1"/>
  <c r="DK220" i="13" s="1"/>
  <c r="DL220" i="13" s="1"/>
  <c r="DN220" i="13" s="1"/>
  <c r="DQ220" i="13" s="1"/>
  <c r="DK221" i="13" s="1"/>
  <c r="DL221" i="13" s="1"/>
  <c r="DN221" i="13" s="1"/>
  <c r="EO230" i="13"/>
  <c r="EQ230" i="13"/>
  <c r="EW230" i="13" s="1"/>
  <c r="EU229" i="13"/>
  <c r="BZ137" i="13"/>
  <c r="CA137" i="13"/>
  <c r="BU138" i="13" s="1"/>
  <c r="BV138" i="13" s="1"/>
  <c r="BX138" i="13" s="1"/>
  <c r="BY138" i="13" s="1"/>
  <c r="CV120" i="13"/>
  <c r="CP121" i="13" s="1"/>
  <c r="CQ121" i="13" s="1"/>
  <c r="CS121" i="13" s="1"/>
  <c r="CT120" i="13"/>
  <c r="CU120" i="13" s="1"/>
  <c r="AG217" i="13"/>
  <c r="AI217" i="13"/>
  <c r="AO217" i="13" s="1"/>
  <c r="AM216" i="13"/>
  <c r="DO220" i="13" l="1"/>
  <c r="DO219" i="13"/>
  <c r="DP219" i="13" s="1"/>
  <c r="EO231" i="13"/>
  <c r="EQ231" i="13"/>
  <c r="EW231" i="13" s="1"/>
  <c r="EU230" i="13"/>
  <c r="CA138" i="13"/>
  <c r="BU139" i="13" s="1"/>
  <c r="BV139" i="13" s="1"/>
  <c r="BX139" i="13" s="1"/>
  <c r="CA139" i="13" s="1"/>
  <c r="BU140" i="13" s="1"/>
  <c r="BV140" i="13" s="1"/>
  <c r="BX140" i="13" s="1"/>
  <c r="BZ138" i="13"/>
  <c r="DQ221" i="13"/>
  <c r="DK222" i="13" s="1"/>
  <c r="DL222" i="13" s="1"/>
  <c r="DN222" i="13" s="1"/>
  <c r="DO221" i="13"/>
  <c r="AG218" i="13"/>
  <c r="AI218" i="13"/>
  <c r="AO218" i="13" s="1"/>
  <c r="AM217" i="13"/>
  <c r="DP220" i="13" l="1"/>
  <c r="DP221" i="13" s="1"/>
  <c r="BY139" i="13"/>
  <c r="BZ139" i="13" s="1"/>
  <c r="EQ232" i="13"/>
  <c r="EW232" i="13" s="1"/>
  <c r="EO232" i="13"/>
  <c r="EU231" i="13"/>
  <c r="DO222" i="13"/>
  <c r="DQ222" i="13"/>
  <c r="DK223" i="13" s="1"/>
  <c r="DL223" i="13" s="1"/>
  <c r="DN223" i="13" s="1"/>
  <c r="CV121" i="13"/>
  <c r="CT121" i="13"/>
  <c r="CU121" i="13" s="1"/>
  <c r="CA140" i="13"/>
  <c r="BU141" i="13" s="1"/>
  <c r="BV141" i="13" s="1"/>
  <c r="BX141" i="13" s="1"/>
  <c r="BY140" i="13"/>
  <c r="AM218" i="13"/>
  <c r="AI219" i="13"/>
  <c r="AO219" i="13" s="1"/>
  <c r="AG219" i="13"/>
  <c r="DP222" i="13" l="1"/>
  <c r="EU232" i="13"/>
  <c r="BZ140" i="13"/>
  <c r="EQ233" i="13"/>
  <c r="EW233" i="13" s="1"/>
  <c r="EO233" i="13"/>
  <c r="CP122" i="13"/>
  <c r="CQ122" i="13" s="1"/>
  <c r="CS122" i="13" s="1"/>
  <c r="DQ223" i="13"/>
  <c r="DK224" i="13" s="1"/>
  <c r="DL224" i="13" s="1"/>
  <c r="DN224" i="13" s="1"/>
  <c r="DO223" i="13"/>
  <c r="CA141" i="13"/>
  <c r="BU142" i="13" s="1"/>
  <c r="BV142" i="13" s="1"/>
  <c r="BX142" i="13" s="1"/>
  <c r="BY141" i="13"/>
  <c r="AM219" i="13"/>
  <c r="AG220" i="13"/>
  <c r="AI220" i="13"/>
  <c r="AO220" i="13" s="1"/>
  <c r="DP223" i="13" l="1"/>
  <c r="EU233" i="13"/>
  <c r="BZ141" i="13"/>
  <c r="EO234" i="13"/>
  <c r="EQ234" i="13"/>
  <c r="EW234" i="13" s="1"/>
  <c r="DQ224" i="13"/>
  <c r="DK225" i="13" s="1"/>
  <c r="DL225" i="13" s="1"/>
  <c r="DN225" i="13" s="1"/>
  <c r="DO224" i="13"/>
  <c r="CV122" i="13"/>
  <c r="CP123" i="13" s="1"/>
  <c r="CQ123" i="13" s="1"/>
  <c r="CS123" i="13" s="1"/>
  <c r="CT122" i="13"/>
  <c r="CU122" i="13" s="1"/>
  <c r="CA142" i="13"/>
  <c r="BU143" i="13" s="1"/>
  <c r="BV143" i="13" s="1"/>
  <c r="BX143" i="13" s="1"/>
  <c r="BY142" i="13"/>
  <c r="AM220" i="13"/>
  <c r="AI221" i="13"/>
  <c r="AO221" i="13" s="1"/>
  <c r="AG221" i="13"/>
  <c r="DP224" i="13" l="1"/>
  <c r="BZ142" i="13"/>
  <c r="EO235" i="13"/>
  <c r="EQ235" i="13"/>
  <c r="EW235" i="13" s="1"/>
  <c r="EU234" i="13"/>
  <c r="DQ225" i="13"/>
  <c r="DK226" i="13" s="1"/>
  <c r="DL226" i="13" s="1"/>
  <c r="DN226" i="13" s="1"/>
  <c r="DO225" i="13"/>
  <c r="DP225" i="13" s="1"/>
  <c r="CA143" i="13"/>
  <c r="BU144" i="13" s="1"/>
  <c r="BV144" i="13" s="1"/>
  <c r="BX144" i="13" s="1"/>
  <c r="BY143" i="13"/>
  <c r="AI222" i="13"/>
  <c r="AO222" i="13" s="1"/>
  <c r="AG222" i="13"/>
  <c r="AM221" i="13"/>
  <c r="BZ143" i="13" l="1"/>
  <c r="EO236" i="13"/>
  <c r="EQ236" i="13"/>
  <c r="EW236" i="13" s="1"/>
  <c r="EU235" i="13"/>
  <c r="DQ226" i="13"/>
  <c r="DK227" i="13" s="1"/>
  <c r="DL227" i="13" s="1"/>
  <c r="DN227" i="13" s="1"/>
  <c r="DO226" i="13"/>
  <c r="DP226" i="13" s="1"/>
  <c r="CV123" i="13"/>
  <c r="CP124" i="13" s="1"/>
  <c r="CQ124" i="13" s="1"/>
  <c r="CS124" i="13" s="1"/>
  <c r="CT123" i="13"/>
  <c r="CU123" i="13" s="1"/>
  <c r="BY144" i="13"/>
  <c r="CA144" i="13"/>
  <c r="BU145" i="13" s="1"/>
  <c r="BV145" i="13" s="1"/>
  <c r="AM222" i="13"/>
  <c r="AG223" i="13"/>
  <c r="AI223" i="13"/>
  <c r="AO223" i="13" s="1"/>
  <c r="BZ144" i="13" l="1"/>
  <c r="EU236" i="13"/>
  <c r="EO237" i="13"/>
  <c r="EQ237" i="13"/>
  <c r="EW237" i="13" s="1"/>
  <c r="BX145" i="13"/>
  <c r="BY145" i="13" s="1"/>
  <c r="DQ227" i="13"/>
  <c r="DK228" i="13" s="1"/>
  <c r="DL228" i="13" s="1"/>
  <c r="DN228" i="13" s="1"/>
  <c r="DO227" i="13"/>
  <c r="DP227" i="13" s="1"/>
  <c r="AG224" i="13"/>
  <c r="AI224" i="13"/>
  <c r="AO224" i="13" s="1"/>
  <c r="AM223" i="13"/>
  <c r="BZ145" i="13" l="1"/>
  <c r="CA145" i="13"/>
  <c r="BU146" i="13" s="1"/>
  <c r="BV146" i="13" s="1"/>
  <c r="BX146" i="13" s="1"/>
  <c r="CA146" i="13" s="1"/>
  <c r="BU147" i="13" s="1"/>
  <c r="BV147" i="13" s="1"/>
  <c r="BX147" i="13" s="1"/>
  <c r="EO238" i="13"/>
  <c r="EQ238" i="13"/>
  <c r="EW238" i="13" s="1"/>
  <c r="EU237" i="13"/>
  <c r="DO228" i="13"/>
  <c r="DP228" i="13" s="1"/>
  <c r="DQ228" i="13"/>
  <c r="DK229" i="13" s="1"/>
  <c r="DL229" i="13" s="1"/>
  <c r="DN229" i="13" s="1"/>
  <c r="CV124" i="13"/>
  <c r="CP125" i="13" s="1"/>
  <c r="CQ125" i="13" s="1"/>
  <c r="CS125" i="13" s="1"/>
  <c r="CT124" i="13"/>
  <c r="CU124" i="13" s="1"/>
  <c r="AG225" i="13"/>
  <c r="AI225" i="13"/>
  <c r="AO225" i="13" s="1"/>
  <c r="AM224" i="13"/>
  <c r="BY146" i="13" l="1"/>
  <c r="BZ146" i="13" s="1"/>
  <c r="EQ239" i="13"/>
  <c r="EW239" i="13" s="1"/>
  <c r="EO239" i="13"/>
  <c r="EU238" i="13"/>
  <c r="DQ229" i="13"/>
  <c r="DO229" i="13"/>
  <c r="DP229" i="13" s="1"/>
  <c r="CA147" i="13"/>
  <c r="BU148" i="13" s="1"/>
  <c r="BV148" i="13" s="1"/>
  <c r="BX148" i="13" s="1"/>
  <c r="BY147" i="13"/>
  <c r="AI226" i="13"/>
  <c r="AO226" i="13" s="1"/>
  <c r="AG226" i="13"/>
  <c r="AM225" i="13"/>
  <c r="EU239" i="13" l="1"/>
  <c r="EQ240" i="13"/>
  <c r="EW240" i="13" s="1"/>
  <c r="EO240" i="13"/>
  <c r="BZ147" i="13"/>
  <c r="DK230" i="13"/>
  <c r="DL230" i="13" s="1"/>
  <c r="CV125" i="13"/>
  <c r="CP126" i="13" s="1"/>
  <c r="CQ126" i="13" s="1"/>
  <c r="CS126" i="13" s="1"/>
  <c r="CT125" i="13"/>
  <c r="CU125" i="13" s="1"/>
  <c r="CA148" i="13"/>
  <c r="BU149" i="13" s="1"/>
  <c r="BV149" i="13" s="1"/>
  <c r="BX149" i="13" s="1"/>
  <c r="BY148" i="13"/>
  <c r="AM226" i="13"/>
  <c r="AG227" i="13"/>
  <c r="AI227" i="13"/>
  <c r="AO227" i="13" s="1"/>
  <c r="EU240" i="13" l="1"/>
  <c r="EO241" i="13"/>
  <c r="EQ241" i="13"/>
  <c r="EW241" i="13" s="1"/>
  <c r="EO242" i="13" s="1"/>
  <c r="BZ148" i="13"/>
  <c r="DN230" i="13"/>
  <c r="DO230" i="13" s="1"/>
  <c r="DP230" i="13" s="1"/>
  <c r="CA149" i="13"/>
  <c r="BU150" i="13" s="1"/>
  <c r="BV150" i="13" s="1"/>
  <c r="BX150" i="13" s="1"/>
  <c r="BY149" i="13"/>
  <c r="AI228" i="13"/>
  <c r="AO228" i="13" s="1"/>
  <c r="AG228" i="13"/>
  <c r="AM227" i="13"/>
  <c r="DQ230" i="13" l="1"/>
  <c r="DK231" i="13" s="1"/>
  <c r="DL231" i="13" s="1"/>
  <c r="EQ242" i="13"/>
  <c r="EW242" i="13" s="1"/>
  <c r="EQ243" i="13" s="1"/>
  <c r="EW243" i="13" s="1"/>
  <c r="EU241" i="13"/>
  <c r="BZ149" i="13"/>
  <c r="DN231" i="13"/>
  <c r="DO231" i="13" s="1"/>
  <c r="DP231" i="13" s="1"/>
  <c r="CV126" i="13"/>
  <c r="CP127" i="13" s="1"/>
  <c r="CQ127" i="13" s="1"/>
  <c r="CS127" i="13" s="1"/>
  <c r="CT126" i="13"/>
  <c r="CU126" i="13" s="1"/>
  <c r="CA150" i="13"/>
  <c r="BU151" i="13" s="1"/>
  <c r="BV151" i="13" s="1"/>
  <c r="BY150" i="13"/>
  <c r="AM228" i="13"/>
  <c r="AI229" i="13"/>
  <c r="AO229" i="13" s="1"/>
  <c r="AG229" i="13"/>
  <c r="EO243" i="13" l="1"/>
  <c r="EU243" i="13" s="1"/>
  <c r="EU242" i="13"/>
  <c r="DQ231" i="13"/>
  <c r="DK232" i="13" s="1"/>
  <c r="DL232" i="13" s="1"/>
  <c r="DN232" i="13" s="1"/>
  <c r="DQ232" i="13" s="1"/>
  <c r="DK233" i="13" s="1"/>
  <c r="DL233" i="13" s="1"/>
  <c r="DN233" i="13" s="1"/>
  <c r="DQ233" i="13" s="1"/>
  <c r="DK234" i="13" s="1"/>
  <c r="DL234" i="13" s="1"/>
  <c r="DN234" i="13" s="1"/>
  <c r="BX151" i="13"/>
  <c r="BY151" i="13" s="1"/>
  <c r="BZ150" i="13"/>
  <c r="EQ244" i="13"/>
  <c r="EW244" i="13" s="1"/>
  <c r="EO244" i="13"/>
  <c r="AI230" i="13"/>
  <c r="AO230" i="13" s="1"/>
  <c r="AG230" i="13"/>
  <c r="AM229" i="13"/>
  <c r="DO233" i="13" l="1"/>
  <c r="DO232" i="13"/>
  <c r="DP232" i="13" s="1"/>
  <c r="CA151" i="13"/>
  <c r="BU152" i="13" s="1"/>
  <c r="BV152" i="13" s="1"/>
  <c r="BX152" i="13" s="1"/>
  <c r="BZ151" i="13"/>
  <c r="DQ234" i="13"/>
  <c r="DK235" i="13" s="1"/>
  <c r="DL235" i="13" s="1"/>
  <c r="DN235" i="13" s="1"/>
  <c r="DO234" i="13"/>
  <c r="CV127" i="13"/>
  <c r="CP128" i="13" s="1"/>
  <c r="CQ128" i="13" s="1"/>
  <c r="CS128" i="13" s="1"/>
  <c r="CT127" i="13"/>
  <c r="CU127" i="13" s="1"/>
  <c r="EU244" i="13"/>
  <c r="EO245" i="13"/>
  <c r="EQ245" i="13"/>
  <c r="EW245" i="13" s="1"/>
  <c r="AM230" i="13"/>
  <c r="AG231" i="13"/>
  <c r="AI231" i="13"/>
  <c r="AO231" i="13" s="1"/>
  <c r="DP233" i="13" l="1"/>
  <c r="DP234" i="13" s="1"/>
  <c r="DQ235" i="13"/>
  <c r="DK236" i="13" s="1"/>
  <c r="DL236" i="13" s="1"/>
  <c r="DO235" i="13"/>
  <c r="CA152" i="13"/>
  <c r="BU153" i="13" s="1"/>
  <c r="BV153" i="13" s="1"/>
  <c r="BX153" i="13" s="1"/>
  <c r="BY152" i="13"/>
  <c r="BZ152" i="13" s="1"/>
  <c r="EO246" i="13"/>
  <c r="EQ246" i="13"/>
  <c r="EW246" i="13" s="1"/>
  <c r="EU245" i="13"/>
  <c r="AM231" i="13"/>
  <c r="AI232" i="13"/>
  <c r="AG232" i="13"/>
  <c r="DP235" i="13" l="1"/>
  <c r="DN236" i="13"/>
  <c r="DO236" i="13" s="1"/>
  <c r="CV128" i="13"/>
  <c r="CP129" i="13" s="1"/>
  <c r="CQ129" i="13" s="1"/>
  <c r="CS129" i="13" s="1"/>
  <c r="CT128" i="13"/>
  <c r="CU128" i="13" s="1"/>
  <c r="CA153" i="13"/>
  <c r="BU154" i="13" s="1"/>
  <c r="BV154" i="13" s="1"/>
  <c r="BX154" i="13" s="1"/>
  <c r="BY153" i="13"/>
  <c r="BZ153" i="13" s="1"/>
  <c r="EU246" i="13"/>
  <c r="EO247" i="13"/>
  <c r="EQ247" i="13"/>
  <c r="EW247" i="13" s="1"/>
  <c r="AM232" i="13"/>
  <c r="AO232" i="13"/>
  <c r="DP236" i="13" l="1"/>
  <c r="DQ236" i="13"/>
  <c r="DK237" i="13" s="1"/>
  <c r="DL237" i="13" s="1"/>
  <c r="DN237" i="13" s="1"/>
  <c r="DQ237" i="13" s="1"/>
  <c r="DK238" i="13" s="1"/>
  <c r="DL238" i="13" s="1"/>
  <c r="DN238" i="13" s="1"/>
  <c r="DO238" i="13" s="1"/>
  <c r="CA154" i="13"/>
  <c r="BU155" i="13" s="1"/>
  <c r="BV155" i="13" s="1"/>
  <c r="BX155" i="13" s="1"/>
  <c r="BY154" i="13"/>
  <c r="BZ154" i="13" s="1"/>
  <c r="EU247" i="13"/>
  <c r="EO248" i="13"/>
  <c r="EQ248" i="13"/>
  <c r="EW248" i="13" s="1"/>
  <c r="AI233" i="13"/>
  <c r="AG233" i="13"/>
  <c r="DO237" i="13" l="1"/>
  <c r="DP237" i="13" s="1"/>
  <c r="DP238" i="13" s="1"/>
  <c r="DQ238" i="13"/>
  <c r="DK239" i="13" s="1"/>
  <c r="DL239" i="13" s="1"/>
  <c r="DN239" i="13" s="1"/>
  <c r="CV129" i="13"/>
  <c r="CP130" i="13" s="1"/>
  <c r="CQ130" i="13" s="1"/>
  <c r="CS130" i="13" s="1"/>
  <c r="CT129" i="13"/>
  <c r="CU129" i="13" s="1"/>
  <c r="CA155" i="13"/>
  <c r="BU156" i="13" s="1"/>
  <c r="BV156" i="13" s="1"/>
  <c r="BX156" i="13" s="1"/>
  <c r="BY155" i="13"/>
  <c r="BZ155" i="13" s="1"/>
  <c r="EO249" i="13"/>
  <c r="EQ249" i="13"/>
  <c r="EW249" i="13" s="1"/>
  <c r="EU248" i="13"/>
  <c r="AO233" i="13"/>
  <c r="AM233" i="13"/>
  <c r="DQ239" i="13" l="1"/>
  <c r="DK240" i="13" s="1"/>
  <c r="DL240" i="13" s="1"/>
  <c r="DN240" i="13" s="1"/>
  <c r="DO240" i="13" s="1"/>
  <c r="DO239" i="13"/>
  <c r="DP239" i="13" s="1"/>
  <c r="CA156" i="13"/>
  <c r="BU157" i="13" s="1"/>
  <c r="BV157" i="13" s="1"/>
  <c r="BY156" i="13"/>
  <c r="BZ156" i="13" s="1"/>
  <c r="EQ250" i="13"/>
  <c r="EW250" i="13" s="1"/>
  <c r="EO250" i="13"/>
  <c r="EU249" i="13"/>
  <c r="AI234" i="13"/>
  <c r="AO234" i="13" s="1"/>
  <c r="AG234" i="13"/>
  <c r="BX157" i="13" l="1"/>
  <c r="BY157" i="13" s="1"/>
  <c r="BZ157" i="13" s="1"/>
  <c r="DP240" i="13"/>
  <c r="DQ240" i="13"/>
  <c r="DK241" i="13" s="1"/>
  <c r="DL241" i="13" s="1"/>
  <c r="DN241" i="13" s="1"/>
  <c r="CV130" i="13"/>
  <c r="CP131" i="13" s="1"/>
  <c r="CQ131" i="13" s="1"/>
  <c r="CS131" i="13" s="1"/>
  <c r="CT130" i="13"/>
  <c r="CU130" i="13" s="1"/>
  <c r="EU250" i="13"/>
  <c r="EO251" i="13"/>
  <c r="EQ251" i="13"/>
  <c r="EW251" i="13" s="1"/>
  <c r="AG235" i="13"/>
  <c r="AI235" i="13"/>
  <c r="AO235" i="13" s="1"/>
  <c r="AM234" i="13"/>
  <c r="CA157" i="13" l="1"/>
  <c r="BU158" i="13" s="1"/>
  <c r="BV158" i="13" s="1"/>
  <c r="DQ241" i="13"/>
  <c r="DO241" i="13"/>
  <c r="DP241" i="13" s="1"/>
  <c r="EO252" i="13"/>
  <c r="EQ252" i="13"/>
  <c r="EW252" i="13" s="1"/>
  <c r="EU251" i="13"/>
  <c r="AM235" i="13"/>
  <c r="AI236" i="13"/>
  <c r="AO236" i="13" s="1"/>
  <c r="AG236" i="13"/>
  <c r="BX158" i="13" l="1"/>
  <c r="BY158" i="13" s="1"/>
  <c r="DK242" i="13"/>
  <c r="DL242" i="13" s="1"/>
  <c r="DN242" i="13" s="1"/>
  <c r="CV131" i="13"/>
  <c r="CP132" i="13" s="1"/>
  <c r="CQ132" i="13" s="1"/>
  <c r="CS132" i="13" s="1"/>
  <c r="CT131" i="13"/>
  <c r="CU131" i="13" s="1"/>
  <c r="EQ253" i="13"/>
  <c r="EW253" i="13" s="1"/>
  <c r="EO253" i="13"/>
  <c r="EU252" i="13"/>
  <c r="AG237" i="13"/>
  <c r="AI237" i="13"/>
  <c r="AO237" i="13" s="1"/>
  <c r="AM236" i="13"/>
  <c r="BZ158" i="13" l="1"/>
  <c r="CA158" i="13"/>
  <c r="BU159" i="13" s="1"/>
  <c r="BV159" i="13" s="1"/>
  <c r="BX159" i="13" s="1"/>
  <c r="DQ242" i="13"/>
  <c r="DK243" i="13" s="1"/>
  <c r="DL243" i="13" s="1"/>
  <c r="DO242" i="13"/>
  <c r="DP242" i="13" s="1"/>
  <c r="EO254" i="13"/>
  <c r="EQ254" i="13"/>
  <c r="EW254" i="13" s="1"/>
  <c r="EU253" i="13"/>
  <c r="AM237" i="13"/>
  <c r="AI238" i="13"/>
  <c r="AO238" i="13" s="1"/>
  <c r="AG238" i="13"/>
  <c r="DN243" i="13" l="1"/>
  <c r="DO243" i="13" s="1"/>
  <c r="DP243" i="13" s="1"/>
  <c r="CV132" i="13"/>
  <c r="CP133" i="13" s="1"/>
  <c r="CQ133" i="13" s="1"/>
  <c r="CS133" i="13" s="1"/>
  <c r="CT132" i="13"/>
  <c r="CU132" i="13" s="1"/>
  <c r="CA159" i="13"/>
  <c r="BU160" i="13" s="1"/>
  <c r="BV160" i="13" s="1"/>
  <c r="BY159" i="13"/>
  <c r="EU254" i="13"/>
  <c r="EO255" i="13"/>
  <c r="EQ255" i="13"/>
  <c r="EW255" i="13" s="1"/>
  <c r="AM238" i="13"/>
  <c r="AI239" i="13"/>
  <c r="AO239" i="13" s="1"/>
  <c r="AG239" i="13"/>
  <c r="DQ243" i="13" l="1"/>
  <c r="DK244" i="13" s="1"/>
  <c r="DL244" i="13" s="1"/>
  <c r="DN244" i="13" s="1"/>
  <c r="DO244" i="13" s="1"/>
  <c r="DP244" i="13" s="1"/>
  <c r="BZ159" i="13"/>
  <c r="BX160" i="13"/>
  <c r="BY160" i="13" s="1"/>
  <c r="EO256" i="13"/>
  <c r="EQ256" i="13"/>
  <c r="EW256" i="13" s="1"/>
  <c r="EU255" i="13"/>
  <c r="AG240" i="13"/>
  <c r="AI240" i="13"/>
  <c r="AO240" i="13" s="1"/>
  <c r="AM239" i="13"/>
  <c r="BZ160" i="13" l="1"/>
  <c r="CA160" i="13"/>
  <c r="BU161" i="13" s="1"/>
  <c r="BV161" i="13" s="1"/>
  <c r="BX161" i="13" s="1"/>
  <c r="BY161" i="13" s="1"/>
  <c r="DQ244" i="13"/>
  <c r="DK245" i="13" s="1"/>
  <c r="DL245" i="13" s="1"/>
  <c r="DN245" i="13" s="1"/>
  <c r="CV133" i="13"/>
  <c r="CT133" i="13"/>
  <c r="CU133" i="13" s="1"/>
  <c r="EO257" i="13"/>
  <c r="EQ257" i="13"/>
  <c r="EW257" i="13" s="1"/>
  <c r="EU256" i="13"/>
  <c r="AM240" i="13"/>
  <c r="AI241" i="13"/>
  <c r="AO241" i="13" s="1"/>
  <c r="AG241" i="13"/>
  <c r="CA161" i="13" l="1"/>
  <c r="BU162" i="13" s="1"/>
  <c r="BV162" i="13" s="1"/>
  <c r="BX162" i="13" s="1"/>
  <c r="CA162" i="13" s="1"/>
  <c r="BU163" i="13" s="1"/>
  <c r="BV163" i="13" s="1"/>
  <c r="BX163" i="13" s="1"/>
  <c r="DO245" i="13"/>
  <c r="DP245" i="13" s="1"/>
  <c r="DQ245" i="13"/>
  <c r="DK246" i="13" s="1"/>
  <c r="DL246" i="13" s="1"/>
  <c r="DN246" i="13" s="1"/>
  <c r="DO246" i="13" s="1"/>
  <c r="BZ161" i="13"/>
  <c r="CP134" i="13"/>
  <c r="CQ134" i="13" s="1"/>
  <c r="CS134" i="13" s="1"/>
  <c r="EU257" i="13"/>
  <c r="EO258" i="13"/>
  <c r="EQ258" i="13"/>
  <c r="EW258" i="13" s="1"/>
  <c r="AM241" i="13"/>
  <c r="AI242" i="13"/>
  <c r="AG242" i="13"/>
  <c r="DP246" i="13" l="1"/>
  <c r="BY162" i="13"/>
  <c r="BZ162" i="13" s="1"/>
  <c r="DQ246" i="13"/>
  <c r="DK247" i="13" s="1"/>
  <c r="DL247" i="13" s="1"/>
  <c r="DN247" i="13" s="1"/>
  <c r="DQ247" i="13" s="1"/>
  <c r="DK248" i="13" s="1"/>
  <c r="DL248" i="13" s="1"/>
  <c r="DN248" i="13" s="1"/>
  <c r="DQ248" i="13" s="1"/>
  <c r="DK249" i="13" s="1"/>
  <c r="DL249" i="13" s="1"/>
  <c r="DN249" i="13" s="1"/>
  <c r="CV134" i="13"/>
  <c r="CP135" i="13" s="1"/>
  <c r="CQ135" i="13" s="1"/>
  <c r="CS135" i="13" s="1"/>
  <c r="CT134" i="13"/>
  <c r="CU134" i="13" s="1"/>
  <c r="CA163" i="13"/>
  <c r="BU164" i="13" s="1"/>
  <c r="BV164" i="13" s="1"/>
  <c r="BY163" i="13"/>
  <c r="EO259" i="13"/>
  <c r="EQ259" i="13"/>
  <c r="EW259" i="13" s="1"/>
  <c r="EU258" i="13"/>
  <c r="AM242" i="13"/>
  <c r="AO242" i="13"/>
  <c r="DO248" i="13" l="1"/>
  <c r="DO247" i="13"/>
  <c r="DP247" i="13" s="1"/>
  <c r="BZ163" i="13"/>
  <c r="BX164" i="13"/>
  <c r="BY164" i="13" s="1"/>
  <c r="DQ249" i="13"/>
  <c r="DK250" i="13" s="1"/>
  <c r="DL250" i="13" s="1"/>
  <c r="DN250" i="13" s="1"/>
  <c r="DO249" i="13"/>
  <c r="EO260" i="13"/>
  <c r="EQ260" i="13"/>
  <c r="EW260" i="13" s="1"/>
  <c r="EU259" i="13"/>
  <c r="AG243" i="13"/>
  <c r="AI243" i="13"/>
  <c r="DP248" i="13" l="1"/>
  <c r="DP249" i="13" s="1"/>
  <c r="BZ164" i="13"/>
  <c r="CA164" i="13"/>
  <c r="BU165" i="13" s="1"/>
  <c r="BV165" i="13" s="1"/>
  <c r="BX165" i="13" s="1"/>
  <c r="DQ250" i="13"/>
  <c r="DK251" i="13" s="1"/>
  <c r="DL251" i="13" s="1"/>
  <c r="DO250" i="13"/>
  <c r="CV135" i="13"/>
  <c r="CP136" i="13" s="1"/>
  <c r="CQ136" i="13" s="1"/>
  <c r="CS136" i="13" s="1"/>
  <c r="CT135" i="13"/>
  <c r="CU135" i="13" s="1"/>
  <c r="EO261" i="13"/>
  <c r="EQ261" i="13"/>
  <c r="EW261" i="13" s="1"/>
  <c r="EU260" i="13"/>
  <c r="AO243" i="13"/>
  <c r="AM243" i="13"/>
  <c r="DP250" i="13" l="1"/>
  <c r="DN251" i="13"/>
  <c r="DO251" i="13" s="1"/>
  <c r="CA165" i="13"/>
  <c r="BU166" i="13" s="1"/>
  <c r="BV166" i="13" s="1"/>
  <c r="BX166" i="13" s="1"/>
  <c r="BY165" i="13"/>
  <c r="BZ165" i="13" s="1"/>
  <c r="EQ262" i="13"/>
  <c r="EW262" i="13" s="1"/>
  <c r="EO262" i="13"/>
  <c r="EU261" i="13"/>
  <c r="AG244" i="13"/>
  <c r="AI244" i="13"/>
  <c r="DP251" i="13" l="1"/>
  <c r="DQ251" i="13"/>
  <c r="DK252" i="13" s="1"/>
  <c r="DL252" i="13" s="1"/>
  <c r="DN252" i="13" s="1"/>
  <c r="DO252" i="13" s="1"/>
  <c r="CV136" i="13"/>
  <c r="CP137" i="13" s="1"/>
  <c r="CQ137" i="13" s="1"/>
  <c r="CS137" i="13" s="1"/>
  <c r="CT136" i="13"/>
  <c r="CU136" i="13" s="1"/>
  <c r="CA166" i="13"/>
  <c r="BU167" i="13" s="1"/>
  <c r="BV167" i="13" s="1"/>
  <c r="BY166" i="13"/>
  <c r="BZ166" i="13" s="1"/>
  <c r="EU262" i="13"/>
  <c r="EO263" i="13"/>
  <c r="EQ263" i="13"/>
  <c r="EW263" i="13" s="1"/>
  <c r="AO244" i="13"/>
  <c r="AM244" i="13"/>
  <c r="DP252" i="13" l="1"/>
  <c r="DQ252" i="13"/>
  <c r="DK253" i="13" s="1"/>
  <c r="DL253" i="13" s="1"/>
  <c r="DN253" i="13" s="1"/>
  <c r="DO253" i="13" s="1"/>
  <c r="BX167" i="13"/>
  <c r="CA167" i="13" s="1"/>
  <c r="BU168" i="13" s="1"/>
  <c r="EU263" i="13"/>
  <c r="EQ264" i="13"/>
  <c r="EW264" i="13" s="1"/>
  <c r="EO264" i="13"/>
  <c r="AG245" i="13"/>
  <c r="AI245" i="13"/>
  <c r="AO245" i="13" s="1"/>
  <c r="DP253" i="13" l="1"/>
  <c r="DQ253" i="13"/>
  <c r="DK254" i="13" s="1"/>
  <c r="DL254" i="13" s="1"/>
  <c r="BY167" i="13"/>
  <c r="BZ167" i="13" s="1"/>
  <c r="CV137" i="13"/>
  <c r="CP138" i="13" s="1"/>
  <c r="CQ138" i="13" s="1"/>
  <c r="CS138" i="13" s="1"/>
  <c r="CT137" i="13"/>
  <c r="CU137" i="13" s="1"/>
  <c r="EU264" i="13"/>
  <c r="EO265" i="13"/>
  <c r="EQ265" i="13"/>
  <c r="EW265" i="13" s="1"/>
  <c r="BV168" i="13"/>
  <c r="BX168" i="13" s="1"/>
  <c r="AG246" i="13"/>
  <c r="AI246" i="13"/>
  <c r="AO246" i="13" s="1"/>
  <c r="AM245" i="13"/>
  <c r="DN254" i="13" l="1"/>
  <c r="DQ254" i="13" s="1"/>
  <c r="DK255" i="13" s="1"/>
  <c r="DL255" i="13" s="1"/>
  <c r="DN255" i="13" s="1"/>
  <c r="DQ255" i="13" s="1"/>
  <c r="DK256" i="13" s="1"/>
  <c r="DL256" i="13" s="1"/>
  <c r="CA168" i="13"/>
  <c r="BU169" i="13" s="1"/>
  <c r="BV169" i="13" s="1"/>
  <c r="BY168" i="13"/>
  <c r="BZ168" i="13" s="1"/>
  <c r="EU265" i="13"/>
  <c r="EO266" i="13"/>
  <c r="EQ266" i="13"/>
  <c r="EW266" i="13" s="1"/>
  <c r="AI247" i="13"/>
  <c r="AO247" i="13" s="1"/>
  <c r="AG247" i="13"/>
  <c r="AM246" i="13"/>
  <c r="DO255" i="13" l="1"/>
  <c r="DO254" i="13"/>
  <c r="DP254" i="13" s="1"/>
  <c r="BX169" i="13"/>
  <c r="BY169" i="13" s="1"/>
  <c r="BZ169" i="13" s="1"/>
  <c r="DN256" i="13"/>
  <c r="DQ256" i="13" s="1"/>
  <c r="DK257" i="13" s="1"/>
  <c r="DL257" i="13" s="1"/>
  <c r="DN257" i="13" s="1"/>
  <c r="CV138" i="13"/>
  <c r="CP139" i="13" s="1"/>
  <c r="CQ139" i="13" s="1"/>
  <c r="CS139" i="13" s="1"/>
  <c r="CT138" i="13"/>
  <c r="CU138" i="13" s="1"/>
  <c r="EO267" i="13"/>
  <c r="EQ267" i="13"/>
  <c r="EW267" i="13" s="1"/>
  <c r="EU266" i="13"/>
  <c r="AI248" i="13"/>
  <c r="AO248" i="13" s="1"/>
  <c r="AG248" i="13"/>
  <c r="AM247" i="13"/>
  <c r="DO256" i="13" l="1"/>
  <c r="DP255" i="13"/>
  <c r="CA169" i="13"/>
  <c r="BU170" i="13" s="1"/>
  <c r="BV170" i="13" s="1"/>
  <c r="BX170" i="13" s="1"/>
  <c r="DO257" i="13"/>
  <c r="DQ257" i="13"/>
  <c r="DK258" i="13" s="1"/>
  <c r="DL258" i="13" s="1"/>
  <c r="DN258" i="13" s="1"/>
  <c r="DO258" i="13" s="1"/>
  <c r="EO268" i="13"/>
  <c r="EQ268" i="13"/>
  <c r="EW268" i="13" s="1"/>
  <c r="EU267" i="13"/>
  <c r="AM248" i="13"/>
  <c r="AI249" i="13"/>
  <c r="AO249" i="13" s="1"/>
  <c r="AG249" i="13"/>
  <c r="DP256" i="13" l="1"/>
  <c r="DP257" i="13" s="1"/>
  <c r="DP258" i="13" s="1"/>
  <c r="DQ258" i="13"/>
  <c r="DK259" i="13" s="1"/>
  <c r="DL259" i="13" s="1"/>
  <c r="DN259" i="13" s="1"/>
  <c r="CV139" i="13"/>
  <c r="CP140" i="13" s="1"/>
  <c r="CQ140" i="13" s="1"/>
  <c r="CS140" i="13" s="1"/>
  <c r="CT139" i="13"/>
  <c r="CU139" i="13" s="1"/>
  <c r="CA170" i="13"/>
  <c r="BU171" i="13" s="1"/>
  <c r="BV171" i="13" s="1"/>
  <c r="BX171" i="13" s="1"/>
  <c r="BY170" i="13"/>
  <c r="EU268" i="13"/>
  <c r="EO269" i="13"/>
  <c r="EQ269" i="13"/>
  <c r="EW269" i="13" s="1"/>
  <c r="AM249" i="13"/>
  <c r="AG250" i="13"/>
  <c r="AI250" i="13"/>
  <c r="AO250" i="13" s="1"/>
  <c r="BZ170" i="13" l="1"/>
  <c r="EU269" i="13"/>
  <c r="EO270" i="13"/>
  <c r="EQ270" i="13"/>
  <c r="EW270" i="13" s="1"/>
  <c r="AG251" i="13"/>
  <c r="AI251" i="13"/>
  <c r="AO251" i="13" s="1"/>
  <c r="AM250" i="13"/>
  <c r="DO259" i="13" l="1"/>
  <c r="DP259" i="13" s="1"/>
  <c r="DQ259" i="13"/>
  <c r="DK260" i="13" s="1"/>
  <c r="DL260" i="13" s="1"/>
  <c r="DN260" i="13" s="1"/>
  <c r="CV140" i="13"/>
  <c r="CP141" i="13" s="1"/>
  <c r="CQ141" i="13" s="1"/>
  <c r="CS141" i="13" s="1"/>
  <c r="CT140" i="13"/>
  <c r="CU140" i="13" s="1"/>
  <c r="CA171" i="13"/>
  <c r="BU172" i="13" s="1"/>
  <c r="BV172" i="13" s="1"/>
  <c r="BX172" i="13" s="1"/>
  <c r="BY171" i="13"/>
  <c r="EO271" i="13"/>
  <c r="EQ271" i="13"/>
  <c r="EW271" i="13" s="1"/>
  <c r="EU270" i="13"/>
  <c r="AG252" i="13"/>
  <c r="AI252" i="13"/>
  <c r="AO252" i="13" s="1"/>
  <c r="AM251" i="13"/>
  <c r="BZ171" i="13" l="1"/>
  <c r="DO260" i="13"/>
  <c r="DP260" i="13" s="1"/>
  <c r="CA172" i="13"/>
  <c r="BU173" i="13" s="1"/>
  <c r="BV173" i="13" s="1"/>
  <c r="BX173" i="13" s="1"/>
  <c r="BY172" i="13"/>
  <c r="EU271" i="13"/>
  <c r="EO272" i="13"/>
  <c r="EQ272" i="13"/>
  <c r="EW272" i="13" s="1"/>
  <c r="AM252" i="13"/>
  <c r="AI253" i="13"/>
  <c r="AO253" i="13" s="1"/>
  <c r="AG253" i="13"/>
  <c r="BZ172" i="13" l="1"/>
  <c r="DQ260" i="13"/>
  <c r="DK261" i="13" s="1"/>
  <c r="DL261" i="13" s="1"/>
  <c r="CV141" i="13"/>
  <c r="CP142" i="13" s="1"/>
  <c r="CQ142" i="13" s="1"/>
  <c r="CS142" i="13" s="1"/>
  <c r="CT141" i="13"/>
  <c r="CU141" i="13" s="1"/>
  <c r="CA173" i="13"/>
  <c r="BU174" i="13" s="1"/>
  <c r="BV174" i="13" s="1"/>
  <c r="BX174" i="13" s="1"/>
  <c r="BY173" i="13"/>
  <c r="EU272" i="13"/>
  <c r="EO273" i="13"/>
  <c r="EQ273" i="13"/>
  <c r="EW273" i="13" s="1"/>
  <c r="AI254" i="13"/>
  <c r="AG254" i="13"/>
  <c r="AM253" i="13"/>
  <c r="BZ173" i="13" l="1"/>
  <c r="DN261" i="13"/>
  <c r="DO261" i="13" s="1"/>
  <c r="DP261" i="13" s="1"/>
  <c r="CA174" i="13"/>
  <c r="BU175" i="13" s="1"/>
  <c r="BV175" i="13" s="1"/>
  <c r="BX175" i="13" s="1"/>
  <c r="BY174" i="13"/>
  <c r="EU273" i="13"/>
  <c r="EO274" i="13"/>
  <c r="EQ274" i="13"/>
  <c r="EW274" i="13" s="1"/>
  <c r="AM254" i="13"/>
  <c r="AO254" i="13"/>
  <c r="BZ174" i="13" l="1"/>
  <c r="DQ261" i="13"/>
  <c r="DK262" i="13" s="1"/>
  <c r="DL262" i="13" s="1"/>
  <c r="DN262" i="13" s="1"/>
  <c r="DO262" i="13" s="1"/>
  <c r="DP262" i="13" s="1"/>
  <c r="CV142" i="13"/>
  <c r="CP143" i="13" s="1"/>
  <c r="CQ143" i="13" s="1"/>
  <c r="CS143" i="13" s="1"/>
  <c r="CT142" i="13"/>
  <c r="CU142" i="13" s="1"/>
  <c r="CA175" i="13"/>
  <c r="BU176" i="13" s="1"/>
  <c r="BV176" i="13" s="1"/>
  <c r="BX176" i="13" s="1"/>
  <c r="BY175" i="13"/>
  <c r="EO275" i="13"/>
  <c r="EQ275" i="13"/>
  <c r="EW275" i="13" s="1"/>
  <c r="EU274" i="13"/>
  <c r="AI255" i="13"/>
  <c r="AG255" i="13"/>
  <c r="BZ175" i="13" l="1"/>
  <c r="DQ262" i="13"/>
  <c r="DK263" i="13" s="1"/>
  <c r="DL263" i="13" s="1"/>
  <c r="DN263" i="13" s="1"/>
  <c r="CA176" i="13"/>
  <c r="BU177" i="13" s="1"/>
  <c r="BV177" i="13" s="1"/>
  <c r="BY176" i="13"/>
  <c r="EO276" i="13"/>
  <c r="EQ276" i="13"/>
  <c r="EW276" i="13" s="1"/>
  <c r="EU275" i="13"/>
  <c r="AO255" i="13"/>
  <c r="AM255" i="13"/>
  <c r="BZ176" i="13" l="1"/>
  <c r="BX177" i="13"/>
  <c r="BY177" i="13" s="1"/>
  <c r="DO263" i="13"/>
  <c r="DP263" i="13" s="1"/>
  <c r="CT143" i="13"/>
  <c r="CU143" i="13" s="1"/>
  <c r="CV143" i="13"/>
  <c r="CP144" i="13" s="1"/>
  <c r="CQ144" i="13" s="1"/>
  <c r="CS144" i="13" s="1"/>
  <c r="EQ277" i="13"/>
  <c r="EW277" i="13" s="1"/>
  <c r="EO277" i="13"/>
  <c r="EU276" i="13"/>
  <c r="AG256" i="13"/>
  <c r="AI256" i="13"/>
  <c r="CA177" i="13" l="1"/>
  <c r="BU178" i="13" s="1"/>
  <c r="BV178" i="13" s="1"/>
  <c r="BX178" i="13" s="1"/>
  <c r="BZ177" i="13"/>
  <c r="DQ263" i="13"/>
  <c r="DK264" i="13" s="1"/>
  <c r="DL264" i="13" s="1"/>
  <c r="DN264" i="13" s="1"/>
  <c r="EU277" i="13"/>
  <c r="EO278" i="13"/>
  <c r="EQ278" i="13"/>
  <c r="EW278" i="13" s="1"/>
  <c r="AM256" i="13"/>
  <c r="AO256" i="13"/>
  <c r="DO264" i="13" l="1"/>
  <c r="DP264" i="13" s="1"/>
  <c r="CT144" i="13"/>
  <c r="CU144" i="13" s="1"/>
  <c r="CV144" i="13"/>
  <c r="CP145" i="13" s="1"/>
  <c r="CQ145" i="13" s="1"/>
  <c r="CS145" i="13" s="1"/>
  <c r="CA178" i="13"/>
  <c r="BU179" i="13" s="1"/>
  <c r="BV179" i="13" s="1"/>
  <c r="BX179" i="13" s="1"/>
  <c r="BY178" i="13"/>
  <c r="BZ178" i="13" s="1"/>
  <c r="EQ279" i="13"/>
  <c r="EW279" i="13" s="1"/>
  <c r="EO279" i="13"/>
  <c r="EU278" i="13"/>
  <c r="AI257" i="13"/>
  <c r="AO257" i="13" s="1"/>
  <c r="AG257" i="13"/>
  <c r="DQ264" i="13" l="1"/>
  <c r="DK265" i="13" s="1"/>
  <c r="DL265" i="13" s="1"/>
  <c r="DN265" i="13" s="1"/>
  <c r="EU279" i="13"/>
  <c r="EO280" i="13"/>
  <c r="EQ280" i="13"/>
  <c r="EW280" i="13" s="1"/>
  <c r="AI258" i="13"/>
  <c r="AO258" i="13" s="1"/>
  <c r="AG258" i="13"/>
  <c r="AM257" i="13"/>
  <c r="DO265" i="13" l="1"/>
  <c r="DP265" i="13" s="1"/>
  <c r="DQ265" i="13"/>
  <c r="CT145" i="13"/>
  <c r="CU145" i="13" s="1"/>
  <c r="CV145" i="13"/>
  <c r="CA179" i="13"/>
  <c r="BU180" i="13" s="1"/>
  <c r="BV180" i="13" s="1"/>
  <c r="BX180" i="13" s="1"/>
  <c r="BY179" i="13"/>
  <c r="BZ179" i="13" s="1"/>
  <c r="EO281" i="13"/>
  <c r="EQ281" i="13"/>
  <c r="EW281" i="13" s="1"/>
  <c r="EU280" i="13"/>
  <c r="AM258" i="13"/>
  <c r="AI259" i="13"/>
  <c r="AO259" i="13" s="1"/>
  <c r="AG259" i="13"/>
  <c r="CP146" i="13" l="1"/>
  <c r="CQ146" i="13" s="1"/>
  <c r="CS146" i="13" s="1"/>
  <c r="DK266" i="13"/>
  <c r="DL266" i="13" s="1"/>
  <c r="CA180" i="13"/>
  <c r="BU181" i="13" s="1"/>
  <c r="BV181" i="13" s="1"/>
  <c r="BX181" i="13" s="1"/>
  <c r="BY180" i="13"/>
  <c r="BZ180" i="13" s="1"/>
  <c r="EO282" i="13"/>
  <c r="EQ282" i="13"/>
  <c r="EW282" i="13" s="1"/>
  <c r="EU281" i="13"/>
  <c r="AM259" i="13"/>
  <c r="AG260" i="13"/>
  <c r="AI260" i="13"/>
  <c r="AO260" i="13" s="1"/>
  <c r="DN266" i="13" l="1"/>
  <c r="DQ266" i="13" s="1"/>
  <c r="DK267" i="13" s="1"/>
  <c r="DL267" i="13" s="1"/>
  <c r="CT146" i="13"/>
  <c r="CU146" i="13" s="1"/>
  <c r="CV146" i="13"/>
  <c r="CP147" i="13" s="1"/>
  <c r="CQ147" i="13" s="1"/>
  <c r="CS147" i="13" s="1"/>
  <c r="CA181" i="13"/>
  <c r="BY181" i="13"/>
  <c r="BZ181" i="13" s="1"/>
  <c r="EO283" i="13"/>
  <c r="EQ283" i="13"/>
  <c r="EW283" i="13" s="1"/>
  <c r="EU282" i="13"/>
  <c r="AI261" i="13"/>
  <c r="AO261" i="13" s="1"/>
  <c r="AG261" i="13"/>
  <c r="AM260" i="13"/>
  <c r="DO266" i="13" l="1"/>
  <c r="DP266" i="13" s="1"/>
  <c r="DN267" i="13"/>
  <c r="DQ267" i="13" s="1"/>
  <c r="DK268" i="13" s="1"/>
  <c r="DL268" i="13" s="1"/>
  <c r="DN268" i="13" s="1"/>
  <c r="DO268" i="13" s="1"/>
  <c r="BU182" i="13"/>
  <c r="BV182" i="13" s="1"/>
  <c r="EQ284" i="13"/>
  <c r="EW284" i="13" s="1"/>
  <c r="EO284" i="13"/>
  <c r="EU283" i="13"/>
  <c r="AI262" i="13"/>
  <c r="AO262" i="13" s="1"/>
  <c r="AG262" i="13"/>
  <c r="AM261" i="13"/>
  <c r="DQ268" i="13" l="1"/>
  <c r="DK269" i="13" s="1"/>
  <c r="DL269" i="13" s="1"/>
  <c r="DN269" i="13" s="1"/>
  <c r="DQ269" i="13" s="1"/>
  <c r="DK270" i="13" s="1"/>
  <c r="DL270" i="13" s="1"/>
  <c r="BX182" i="13"/>
  <c r="CA182" i="13" s="1"/>
  <c r="BU183" i="13" s="1"/>
  <c r="BV183" i="13" s="1"/>
  <c r="BX183" i="13" s="1"/>
  <c r="CA183" i="13" s="1"/>
  <c r="BU184" i="13" s="1"/>
  <c r="BV184" i="13" s="1"/>
  <c r="BX184" i="13" s="1"/>
  <c r="DO267" i="13"/>
  <c r="DP267" i="13" s="1"/>
  <c r="DP268" i="13" s="1"/>
  <c r="CT147" i="13"/>
  <c r="CU147" i="13" s="1"/>
  <c r="CV147" i="13"/>
  <c r="CP148" i="13" s="1"/>
  <c r="CQ148" i="13" s="1"/>
  <c r="CS148" i="13" s="1"/>
  <c r="EU284" i="13"/>
  <c r="EQ285" i="13"/>
  <c r="EW285" i="13" s="1"/>
  <c r="EO285" i="13"/>
  <c r="AM262" i="13"/>
  <c r="AG263" i="13"/>
  <c r="AI263" i="13"/>
  <c r="AO263" i="13" s="1"/>
  <c r="DO269" i="13" l="1"/>
  <c r="DP269" i="13" s="1"/>
  <c r="BY183" i="13"/>
  <c r="BY182" i="13"/>
  <c r="DN270" i="13"/>
  <c r="DQ270" i="13" s="1"/>
  <c r="DK271" i="13" s="1"/>
  <c r="DL271" i="13" s="1"/>
  <c r="DN271" i="13" s="1"/>
  <c r="CA184" i="13"/>
  <c r="BU185" i="13" s="1"/>
  <c r="BV185" i="13" s="1"/>
  <c r="BX185" i="13" s="1"/>
  <c r="BY184" i="13"/>
  <c r="EU285" i="13"/>
  <c r="EQ286" i="13"/>
  <c r="EW286" i="13" s="1"/>
  <c r="EO286" i="13"/>
  <c r="AM263" i="13"/>
  <c r="AG264" i="13"/>
  <c r="AI264" i="13"/>
  <c r="AO264" i="13" s="1"/>
  <c r="DO270" i="13" l="1"/>
  <c r="DP270" i="13" s="1"/>
  <c r="BZ182" i="13"/>
  <c r="BZ183" i="13" s="1"/>
  <c r="BZ184" i="13" s="1"/>
  <c r="DO271" i="13"/>
  <c r="DQ271" i="13"/>
  <c r="DK272" i="13" s="1"/>
  <c r="DL272" i="13" s="1"/>
  <c r="DN272" i="13" s="1"/>
  <c r="CT148" i="13"/>
  <c r="CU148" i="13" s="1"/>
  <c r="CV148" i="13"/>
  <c r="CP149" i="13" s="1"/>
  <c r="CQ149" i="13" s="1"/>
  <c r="CS149" i="13" s="1"/>
  <c r="CA185" i="13"/>
  <c r="BU186" i="13" s="1"/>
  <c r="BV186" i="13" s="1"/>
  <c r="BX186" i="13" s="1"/>
  <c r="BY185" i="13"/>
  <c r="EU286" i="13"/>
  <c r="EO287" i="13"/>
  <c r="EQ287" i="13"/>
  <c r="EW287" i="13" s="1"/>
  <c r="AG265" i="13"/>
  <c r="AI265" i="13"/>
  <c r="AO265" i="13" s="1"/>
  <c r="AM264" i="13"/>
  <c r="DP271" i="13" l="1"/>
  <c r="BZ185" i="13"/>
  <c r="DQ272" i="13"/>
  <c r="DK273" i="13" s="1"/>
  <c r="DL273" i="13" s="1"/>
  <c r="DO272" i="13"/>
  <c r="CA186" i="13"/>
  <c r="BU187" i="13" s="1"/>
  <c r="BV187" i="13" s="1"/>
  <c r="BX187" i="13" s="1"/>
  <c r="BY186" i="13"/>
  <c r="EO288" i="13"/>
  <c r="EQ288" i="13"/>
  <c r="EW288" i="13" s="1"/>
  <c r="EU287" i="13"/>
  <c r="AI266" i="13"/>
  <c r="AG266" i="13"/>
  <c r="AM265" i="13"/>
  <c r="DP272" i="13" l="1"/>
  <c r="BZ186" i="13"/>
  <c r="DN273" i="13"/>
  <c r="DO273" i="13" s="1"/>
  <c r="CT149" i="13"/>
  <c r="CU149" i="13" s="1"/>
  <c r="CV149" i="13"/>
  <c r="CP150" i="13" s="1"/>
  <c r="CQ150" i="13" s="1"/>
  <c r="CS150" i="13" s="1"/>
  <c r="CA187" i="13"/>
  <c r="BU188" i="13" s="1"/>
  <c r="BV188" i="13" s="1"/>
  <c r="BX188" i="13" s="1"/>
  <c r="BY187" i="13"/>
  <c r="EO289" i="13"/>
  <c r="EQ289" i="13"/>
  <c r="EW289" i="13" s="1"/>
  <c r="EU288" i="13"/>
  <c r="AM266" i="13"/>
  <c r="AO266" i="13"/>
  <c r="DP273" i="13" l="1"/>
  <c r="DQ273" i="13"/>
  <c r="DK274" i="13" s="1"/>
  <c r="DL274" i="13" s="1"/>
  <c r="DN274" i="13" s="1"/>
  <c r="DO274" i="13" s="1"/>
  <c r="BZ187" i="13"/>
  <c r="CA188" i="13"/>
  <c r="BU189" i="13" s="1"/>
  <c r="BV189" i="13" s="1"/>
  <c r="BX189" i="13" s="1"/>
  <c r="BY188" i="13"/>
  <c r="EQ290" i="13"/>
  <c r="EW290" i="13" s="1"/>
  <c r="EO290" i="13"/>
  <c r="EU289" i="13"/>
  <c r="AI267" i="13"/>
  <c r="AO267" i="13" s="1"/>
  <c r="AG267" i="13"/>
  <c r="DP274" i="13" l="1"/>
  <c r="DQ274" i="13"/>
  <c r="DK275" i="13" s="1"/>
  <c r="DL275" i="13" s="1"/>
  <c r="DN275" i="13" s="1"/>
  <c r="DO275" i="13" s="1"/>
  <c r="BZ188" i="13"/>
  <c r="CT150" i="13"/>
  <c r="CU150" i="13" s="1"/>
  <c r="CV150" i="13"/>
  <c r="CP151" i="13" s="1"/>
  <c r="CQ151" i="13" s="1"/>
  <c r="CS151" i="13" s="1"/>
  <c r="CA189" i="13"/>
  <c r="BU190" i="13" s="1"/>
  <c r="BV190" i="13" s="1"/>
  <c r="BX190" i="13" s="1"/>
  <c r="BY189" i="13"/>
  <c r="EU290" i="13"/>
  <c r="EO291" i="13"/>
  <c r="EQ291" i="13"/>
  <c r="EW291" i="13" s="1"/>
  <c r="AI268" i="13"/>
  <c r="AO268" i="13" s="1"/>
  <c r="AG268" i="13"/>
  <c r="AM267" i="13"/>
  <c r="DP275" i="13" l="1"/>
  <c r="DQ275" i="13"/>
  <c r="DK276" i="13" s="1"/>
  <c r="DL276" i="13" s="1"/>
  <c r="DN276" i="13" s="1"/>
  <c r="DQ276" i="13" s="1"/>
  <c r="DK277" i="13" s="1"/>
  <c r="DL277" i="13" s="1"/>
  <c r="BZ189" i="13"/>
  <c r="CA190" i="13"/>
  <c r="BU191" i="13" s="1"/>
  <c r="BV191" i="13" s="1"/>
  <c r="BX191" i="13" s="1"/>
  <c r="BY190" i="13"/>
  <c r="EQ292" i="13"/>
  <c r="EW292" i="13" s="1"/>
  <c r="EO292" i="13"/>
  <c r="EU291" i="13"/>
  <c r="AM268" i="13"/>
  <c r="AI269" i="13"/>
  <c r="AO269" i="13" s="1"/>
  <c r="AG269" i="13"/>
  <c r="DO276" i="13" l="1"/>
  <c r="DP276" i="13" s="1"/>
  <c r="BZ190" i="13"/>
  <c r="DN277" i="13"/>
  <c r="DO277" i="13" s="1"/>
  <c r="CT151" i="13"/>
  <c r="CU151" i="13" s="1"/>
  <c r="CV151" i="13"/>
  <c r="CP152" i="13" s="1"/>
  <c r="CQ152" i="13" s="1"/>
  <c r="CS152" i="13" s="1"/>
  <c r="BY191" i="13"/>
  <c r="EU292" i="13"/>
  <c r="EO293" i="13"/>
  <c r="EQ293" i="13"/>
  <c r="CA191" i="13"/>
  <c r="BU192" i="13" s="1"/>
  <c r="BV192" i="13" s="1"/>
  <c r="BX192" i="13" s="1"/>
  <c r="AM269" i="13"/>
  <c r="AI270" i="13"/>
  <c r="AO270" i="13" s="1"/>
  <c r="AG270" i="13"/>
  <c r="DP277" i="13" l="1"/>
  <c r="DQ277" i="13"/>
  <c r="DK278" i="13" s="1"/>
  <c r="DL278" i="13" s="1"/>
  <c r="DN278" i="13" s="1"/>
  <c r="BZ191" i="13"/>
  <c r="EU293" i="13"/>
  <c r="EW293" i="13"/>
  <c r="AM270" i="13"/>
  <c r="AI271" i="13"/>
  <c r="AO271" i="13" s="1"/>
  <c r="AG271" i="13"/>
  <c r="DQ278" i="13" l="1"/>
  <c r="DK279" i="13" s="1"/>
  <c r="DL279" i="13" s="1"/>
  <c r="DO278" i="13"/>
  <c r="DP278" i="13" s="1"/>
  <c r="CT152" i="13"/>
  <c r="CU152" i="13" s="1"/>
  <c r="CV152" i="13"/>
  <c r="CP153" i="13" s="1"/>
  <c r="CQ153" i="13" s="1"/>
  <c r="CS153" i="13" s="1"/>
  <c r="BY192" i="13"/>
  <c r="BZ192" i="13" s="1"/>
  <c r="EQ294" i="13"/>
  <c r="EO294" i="13"/>
  <c r="CA192" i="13"/>
  <c r="BU193" i="13" s="1"/>
  <c r="AM271" i="13"/>
  <c r="AG272" i="13"/>
  <c r="AI272" i="13"/>
  <c r="AO272" i="13" s="1"/>
  <c r="DN279" i="13" l="1"/>
  <c r="DO279" i="13" s="1"/>
  <c r="DP279" i="13" s="1"/>
  <c r="EU294" i="13"/>
  <c r="EW294" i="13"/>
  <c r="BV193" i="13"/>
  <c r="BX193" i="13" s="1"/>
  <c r="AG273" i="13"/>
  <c r="AI273" i="13"/>
  <c r="AO273" i="13" s="1"/>
  <c r="AM272" i="13"/>
  <c r="DQ279" i="13" l="1"/>
  <c r="DK280" i="13" s="1"/>
  <c r="DL280" i="13" s="1"/>
  <c r="DN280" i="13" s="1"/>
  <c r="CT153" i="13"/>
  <c r="CU153" i="13" s="1"/>
  <c r="CV153" i="13"/>
  <c r="CP154" i="13" s="1"/>
  <c r="CQ154" i="13" s="1"/>
  <c r="CS154" i="13" s="1"/>
  <c r="BY193" i="13"/>
  <c r="BZ193" i="13" s="1"/>
  <c r="EO295" i="13"/>
  <c r="EQ295" i="13"/>
  <c r="EW295" i="13" s="1"/>
  <c r="CA193" i="13"/>
  <c r="AG274" i="13"/>
  <c r="AI274" i="13"/>
  <c r="AO274" i="13" s="1"/>
  <c r="AM273" i="13"/>
  <c r="BU194" i="13" l="1"/>
  <c r="BV194" i="13" s="1"/>
  <c r="BX194" i="13" s="1"/>
  <c r="DO280" i="13"/>
  <c r="DP280" i="13" s="1"/>
  <c r="DQ280" i="13"/>
  <c r="DK281" i="13" s="1"/>
  <c r="DL281" i="13" s="1"/>
  <c r="DN281" i="13" s="1"/>
  <c r="EO296" i="13"/>
  <c r="EQ296" i="13"/>
  <c r="EW296" i="13" s="1"/>
  <c r="EU295" i="13"/>
  <c r="AM274" i="13"/>
  <c r="AG275" i="13"/>
  <c r="AI275" i="13"/>
  <c r="AO275" i="13" s="1"/>
  <c r="CT154" i="13" l="1"/>
  <c r="CU154" i="13" s="1"/>
  <c r="CV154" i="13"/>
  <c r="CP155" i="13" s="1"/>
  <c r="CQ155" i="13" s="1"/>
  <c r="CS155" i="13" s="1"/>
  <c r="BY194" i="13"/>
  <c r="EO297" i="13"/>
  <c r="EQ297" i="13"/>
  <c r="EW297" i="13" s="1"/>
  <c r="EU296" i="13"/>
  <c r="CA194" i="13"/>
  <c r="BU195" i="13" s="1"/>
  <c r="AM275" i="13"/>
  <c r="AG276" i="13"/>
  <c r="AI276" i="13"/>
  <c r="AO276" i="13" s="1"/>
  <c r="BZ194" i="13" l="1"/>
  <c r="DO281" i="13"/>
  <c r="DP281" i="13" s="1"/>
  <c r="DQ281" i="13"/>
  <c r="DK282" i="13" s="1"/>
  <c r="DL282" i="13" s="1"/>
  <c r="DN282" i="13" s="1"/>
  <c r="EQ298" i="13"/>
  <c r="EW298" i="13" s="1"/>
  <c r="EO298" i="13"/>
  <c r="EU297" i="13"/>
  <c r="BV195" i="13"/>
  <c r="BX195" i="13" s="1"/>
  <c r="AG277" i="13"/>
  <c r="AI277" i="13"/>
  <c r="AO277" i="13" s="1"/>
  <c r="AM276" i="13"/>
  <c r="BY195" i="13" l="1"/>
  <c r="CT155" i="13"/>
  <c r="CU155" i="13" s="1"/>
  <c r="CV155" i="13"/>
  <c r="CP156" i="13" s="1"/>
  <c r="CQ156" i="13" s="1"/>
  <c r="CS156" i="13" s="1"/>
  <c r="CA195" i="13"/>
  <c r="BU196" i="13" s="1"/>
  <c r="BV196" i="13" s="1"/>
  <c r="BX196" i="13" s="1"/>
  <c r="EU298" i="13"/>
  <c r="EO299" i="13"/>
  <c r="EQ299" i="13"/>
  <c r="EW299" i="13" s="1"/>
  <c r="AM277" i="13"/>
  <c r="AG278" i="13"/>
  <c r="AI278" i="13"/>
  <c r="BZ195" i="13" l="1"/>
  <c r="DO282" i="13"/>
  <c r="DP282" i="13" s="1"/>
  <c r="DQ282" i="13"/>
  <c r="DK283" i="13" s="1"/>
  <c r="DL283" i="13" s="1"/>
  <c r="DN283" i="13" s="1"/>
  <c r="CA196" i="13"/>
  <c r="BU197" i="13" s="1"/>
  <c r="BV197" i="13" s="1"/>
  <c r="BX197" i="13" s="1"/>
  <c r="BY196" i="13"/>
  <c r="EQ300" i="13"/>
  <c r="EW300" i="13" s="1"/>
  <c r="EO300" i="13"/>
  <c r="EU299" i="13"/>
  <c r="AO278" i="13"/>
  <c r="AM278" i="13"/>
  <c r="BZ196" i="13" l="1"/>
  <c r="CT156" i="13"/>
  <c r="CU156" i="13" s="1"/>
  <c r="CV156" i="13"/>
  <c r="CP157" i="13" s="1"/>
  <c r="CQ157" i="13" s="1"/>
  <c r="CS157" i="13" s="1"/>
  <c r="CA197" i="13"/>
  <c r="BU198" i="13" s="1"/>
  <c r="BV198" i="13" s="1"/>
  <c r="BX198" i="13" s="1"/>
  <c r="BY197" i="13"/>
  <c r="EU300" i="13"/>
  <c r="EO301" i="13"/>
  <c r="EQ301" i="13"/>
  <c r="EW301" i="13" s="1"/>
  <c r="AG279" i="13"/>
  <c r="AI279" i="13"/>
  <c r="AO279" i="13" s="1"/>
  <c r="BZ197" i="13" l="1"/>
  <c r="DO283" i="13"/>
  <c r="DP283" i="13" s="1"/>
  <c r="DQ283" i="13"/>
  <c r="DK284" i="13" s="1"/>
  <c r="DL284" i="13" s="1"/>
  <c r="DN284" i="13" s="1"/>
  <c r="CA198" i="13"/>
  <c r="BU199" i="13" s="1"/>
  <c r="BV199" i="13" s="1"/>
  <c r="BX199" i="13" s="1"/>
  <c r="BY198" i="13"/>
  <c r="EO302" i="13"/>
  <c r="EQ302" i="13"/>
  <c r="EW302" i="13" s="1"/>
  <c r="EU301" i="13"/>
  <c r="AG280" i="13"/>
  <c r="AI280" i="13"/>
  <c r="AO280" i="13" s="1"/>
  <c r="AM279" i="13"/>
  <c r="BZ198" i="13" l="1"/>
  <c r="DO284" i="13"/>
  <c r="DP284" i="13" s="1"/>
  <c r="CT157" i="13"/>
  <c r="CU157" i="13" s="1"/>
  <c r="CV157" i="13"/>
  <c r="CA199" i="13"/>
  <c r="BU200" i="13" s="1"/>
  <c r="BV200" i="13" s="1"/>
  <c r="BX200" i="13" s="1"/>
  <c r="BY199" i="13"/>
  <c r="EO303" i="13"/>
  <c r="EQ303" i="13"/>
  <c r="EW303" i="13" s="1"/>
  <c r="EU302" i="13"/>
  <c r="AG281" i="13"/>
  <c r="AI281" i="13"/>
  <c r="AO281" i="13" s="1"/>
  <c r="AM280" i="13"/>
  <c r="BZ199" i="13" l="1"/>
  <c r="CP158" i="13"/>
  <c r="CQ158" i="13" s="1"/>
  <c r="CS158" i="13" s="1"/>
  <c r="DQ284" i="13"/>
  <c r="DK285" i="13" s="1"/>
  <c r="DL285" i="13" s="1"/>
  <c r="DN285" i="13" s="1"/>
  <c r="CA200" i="13"/>
  <c r="BU201" i="13" s="1"/>
  <c r="BV201" i="13" s="1"/>
  <c r="BX201" i="13" s="1"/>
  <c r="BY200" i="13"/>
  <c r="EQ304" i="13"/>
  <c r="EW304" i="13" s="1"/>
  <c r="EO304" i="13"/>
  <c r="EU303" i="13"/>
  <c r="AM281" i="13"/>
  <c r="AI282" i="13"/>
  <c r="AO282" i="13" s="1"/>
  <c r="AG282" i="13"/>
  <c r="BZ200" i="13" l="1"/>
  <c r="DO285" i="13"/>
  <c r="DP285" i="13" s="1"/>
  <c r="CT158" i="13"/>
  <c r="CU158" i="13" s="1"/>
  <c r="CV158" i="13"/>
  <c r="CP159" i="13" s="1"/>
  <c r="CQ159" i="13" s="1"/>
  <c r="CS159" i="13" s="1"/>
  <c r="CA201" i="13"/>
  <c r="BU202" i="13" s="1"/>
  <c r="BV202" i="13" s="1"/>
  <c r="BX202" i="13" s="1"/>
  <c r="BY201" i="13"/>
  <c r="EU304" i="13"/>
  <c r="EO305" i="13"/>
  <c r="EQ305" i="13"/>
  <c r="EW305" i="13" s="1"/>
  <c r="AG283" i="13"/>
  <c r="AI283" i="13"/>
  <c r="AO283" i="13" s="1"/>
  <c r="AM282" i="13"/>
  <c r="BZ201" i="13" l="1"/>
  <c r="DQ285" i="13"/>
  <c r="DK286" i="13" s="1"/>
  <c r="DL286" i="13" s="1"/>
  <c r="DN286" i="13" s="1"/>
  <c r="CA202" i="13"/>
  <c r="BU203" i="13" s="1"/>
  <c r="BV203" i="13" s="1"/>
  <c r="BX203" i="13" s="1"/>
  <c r="BY202" i="13"/>
  <c r="EO306" i="13"/>
  <c r="EQ306" i="13"/>
  <c r="EW306" i="13" s="1"/>
  <c r="EU305" i="13"/>
  <c r="AG284" i="13"/>
  <c r="AI284" i="13"/>
  <c r="AO284" i="13" s="1"/>
  <c r="AM283" i="13"/>
  <c r="BZ202" i="13" l="1"/>
  <c r="DO286" i="13"/>
  <c r="DP286" i="13" s="1"/>
  <c r="CT159" i="13"/>
  <c r="CU159" i="13" s="1"/>
  <c r="CV159" i="13"/>
  <c r="CP160" i="13" s="1"/>
  <c r="CQ160" i="13" s="1"/>
  <c r="CS160" i="13" s="1"/>
  <c r="CA203" i="13"/>
  <c r="BU204" i="13" s="1"/>
  <c r="BV204" i="13" s="1"/>
  <c r="BY203" i="13"/>
  <c r="EO307" i="13"/>
  <c r="EQ307" i="13"/>
  <c r="EW307" i="13" s="1"/>
  <c r="EU306" i="13"/>
  <c r="AM284" i="13"/>
  <c r="AG285" i="13"/>
  <c r="AI285" i="13"/>
  <c r="AO285" i="13" s="1"/>
  <c r="BZ203" i="13" l="1"/>
  <c r="BX204" i="13"/>
  <c r="BY204" i="13" s="1"/>
  <c r="DQ286" i="13"/>
  <c r="DK287" i="13" s="1"/>
  <c r="DL287" i="13" s="1"/>
  <c r="DN287" i="13" s="1"/>
  <c r="EO308" i="13"/>
  <c r="EQ308" i="13"/>
  <c r="EW308" i="13" s="1"/>
  <c r="EU307" i="13"/>
  <c r="AM285" i="13"/>
  <c r="AG286" i="13"/>
  <c r="AI286" i="13"/>
  <c r="AO286" i="13" s="1"/>
  <c r="BZ204" i="13" l="1"/>
  <c r="CA204" i="13"/>
  <c r="BU205" i="13" s="1"/>
  <c r="BV205" i="13" s="1"/>
  <c r="BX205" i="13" s="1"/>
  <c r="DO287" i="13"/>
  <c r="DP287" i="13" s="1"/>
  <c r="CT160" i="13"/>
  <c r="CU160" i="13" s="1"/>
  <c r="CV160" i="13"/>
  <c r="CP161" i="13" s="1"/>
  <c r="CQ161" i="13" s="1"/>
  <c r="CS161" i="13" s="1"/>
  <c r="EO309" i="13"/>
  <c r="EQ309" i="13"/>
  <c r="EW309" i="13" s="1"/>
  <c r="EU308" i="13"/>
  <c r="AG287" i="13"/>
  <c r="AI287" i="13"/>
  <c r="AO287" i="13" s="1"/>
  <c r="AM286" i="13"/>
  <c r="DQ287" i="13" l="1"/>
  <c r="DK288" i="13" s="1"/>
  <c r="DL288" i="13" s="1"/>
  <c r="DN288" i="13" s="1"/>
  <c r="CA205" i="13"/>
  <c r="BY205" i="13"/>
  <c r="BZ205" i="13" s="1"/>
  <c r="EO310" i="13"/>
  <c r="EQ310" i="13"/>
  <c r="EW310" i="13" s="1"/>
  <c r="EU309" i="13"/>
  <c r="AM287" i="13"/>
  <c r="AG288" i="13"/>
  <c r="AI288" i="13"/>
  <c r="AO288" i="13" s="1"/>
  <c r="BU206" i="13" l="1"/>
  <c r="BV206" i="13" s="1"/>
  <c r="BX206" i="13" s="1"/>
  <c r="BY206" i="13" s="1"/>
  <c r="DO288" i="13"/>
  <c r="DP288" i="13" s="1"/>
  <c r="CV161" i="13"/>
  <c r="CP162" i="13" s="1"/>
  <c r="CQ162" i="13" s="1"/>
  <c r="CS162" i="13" s="1"/>
  <c r="CT161" i="13"/>
  <c r="CU161" i="13" s="1"/>
  <c r="EO311" i="13"/>
  <c r="EQ311" i="13"/>
  <c r="EW311" i="13" s="1"/>
  <c r="EU310" i="13"/>
  <c r="AM288" i="13"/>
  <c r="AG289" i="13"/>
  <c r="AI289" i="13"/>
  <c r="AO289" i="13" s="1"/>
  <c r="CA206" i="13" l="1"/>
  <c r="BU207" i="13" s="1"/>
  <c r="BV207" i="13" s="1"/>
  <c r="BX207" i="13" s="1"/>
  <c r="CA207" i="13" s="1"/>
  <c r="BU208" i="13" s="1"/>
  <c r="BV208" i="13" s="1"/>
  <c r="BZ206" i="13"/>
  <c r="DQ288" i="13"/>
  <c r="DK289" i="13" s="1"/>
  <c r="DL289" i="13" s="1"/>
  <c r="DN289" i="13" s="1"/>
  <c r="EU311" i="13"/>
  <c r="EO312" i="13"/>
  <c r="EQ312" i="13"/>
  <c r="EW312" i="13" s="1"/>
  <c r="AG290" i="13"/>
  <c r="AI290" i="13"/>
  <c r="AM289" i="13"/>
  <c r="BY207" i="13" l="1"/>
  <c r="BZ207" i="13" s="1"/>
  <c r="BX208" i="13"/>
  <c r="BY208" i="13" s="1"/>
  <c r="DO289" i="13"/>
  <c r="DP289" i="13" s="1"/>
  <c r="CV162" i="13"/>
  <c r="CP163" i="13" s="1"/>
  <c r="CQ163" i="13" s="1"/>
  <c r="CS163" i="13" s="1"/>
  <c r="CT162" i="13"/>
  <c r="CU162" i="13" s="1"/>
  <c r="EQ313" i="13"/>
  <c r="EW313" i="13" s="1"/>
  <c r="EO313" i="13"/>
  <c r="EU312" i="13"/>
  <c r="AM290" i="13"/>
  <c r="AO290" i="13"/>
  <c r="CA208" i="13" l="1"/>
  <c r="BU209" i="13" s="1"/>
  <c r="BV209" i="13" s="1"/>
  <c r="BX209" i="13" s="1"/>
  <c r="BZ208" i="13"/>
  <c r="DQ289" i="13"/>
  <c r="EU313" i="13"/>
  <c r="AI291" i="13"/>
  <c r="AO291" i="13" s="1"/>
  <c r="AG291" i="13"/>
  <c r="DK290" i="13" l="1"/>
  <c r="DL290" i="13" s="1"/>
  <c r="CV163" i="13"/>
  <c r="CP164" i="13" s="1"/>
  <c r="CQ164" i="13" s="1"/>
  <c r="CS164" i="13" s="1"/>
  <c r="CT163" i="13"/>
  <c r="CU163" i="13" s="1"/>
  <c r="CA209" i="13"/>
  <c r="BU210" i="13" s="1"/>
  <c r="BV210" i="13" s="1"/>
  <c r="BX210" i="13" s="1"/>
  <c r="BY209" i="13"/>
  <c r="AM291" i="13"/>
  <c r="AI292" i="13"/>
  <c r="AO292" i="13" s="1"/>
  <c r="AG292" i="13"/>
  <c r="BZ209" i="13" l="1"/>
  <c r="DN290" i="13"/>
  <c r="DO290" i="13" s="1"/>
  <c r="DP290" i="13" s="1"/>
  <c r="CA210" i="13"/>
  <c r="BU211" i="13" s="1"/>
  <c r="BV211" i="13" s="1"/>
  <c r="BX211" i="13" s="1"/>
  <c r="BY210" i="13"/>
  <c r="AM292" i="13"/>
  <c r="AI293" i="13"/>
  <c r="AO293" i="13" s="1"/>
  <c r="AG293" i="13"/>
  <c r="BZ210" i="13" l="1"/>
  <c r="DQ290" i="13"/>
  <c r="DK291" i="13" s="1"/>
  <c r="DL291" i="13" s="1"/>
  <c r="DN291" i="13" s="1"/>
  <c r="CV164" i="13"/>
  <c r="CP165" i="13" s="1"/>
  <c r="CQ165" i="13" s="1"/>
  <c r="CS165" i="13" s="1"/>
  <c r="CT164" i="13"/>
  <c r="CU164" i="13" s="1"/>
  <c r="CA211" i="13"/>
  <c r="BU212" i="13" s="1"/>
  <c r="BV212" i="13" s="1"/>
  <c r="BX212" i="13" s="1"/>
  <c r="BY211" i="13"/>
  <c r="AG294" i="13"/>
  <c r="AI294" i="13"/>
  <c r="AO294" i="13" s="1"/>
  <c r="AM293" i="13"/>
  <c r="BZ211" i="13" l="1"/>
  <c r="DO291" i="13"/>
  <c r="DP291" i="13" s="1"/>
  <c r="DQ291" i="13"/>
  <c r="DK292" i="13" s="1"/>
  <c r="DL292" i="13" s="1"/>
  <c r="DN292" i="13" s="1"/>
  <c r="CA212" i="13"/>
  <c r="BU213" i="13" s="1"/>
  <c r="BV213" i="13" s="1"/>
  <c r="BX213" i="13" s="1"/>
  <c r="BY212" i="13"/>
  <c r="BZ212" i="13" s="1"/>
  <c r="AM294" i="13"/>
  <c r="AG295" i="13"/>
  <c r="AI295" i="13"/>
  <c r="AO295" i="13" s="1"/>
  <c r="CV165" i="13" l="1"/>
  <c r="CP166" i="13" s="1"/>
  <c r="CQ166" i="13" s="1"/>
  <c r="CS166" i="13" s="1"/>
  <c r="CT165" i="13"/>
  <c r="CU165" i="13" s="1"/>
  <c r="CA213" i="13"/>
  <c r="BU214" i="13" s="1"/>
  <c r="BV214" i="13" s="1"/>
  <c r="BX214" i="13" s="1"/>
  <c r="BY213" i="13"/>
  <c r="BZ213" i="13" s="1"/>
  <c r="AG296" i="13"/>
  <c r="AI296" i="13"/>
  <c r="AO296" i="13" s="1"/>
  <c r="AM295" i="13"/>
  <c r="DO292" i="13" l="1"/>
  <c r="DP292" i="13" s="1"/>
  <c r="DQ292" i="13"/>
  <c r="DK293" i="13" s="1"/>
  <c r="DL293" i="13" s="1"/>
  <c r="DN293" i="13" s="1"/>
  <c r="CA214" i="13"/>
  <c r="BU215" i="13" s="1"/>
  <c r="BV215" i="13" s="1"/>
  <c r="BX215" i="13" s="1"/>
  <c r="BY214" i="13"/>
  <c r="BZ214" i="13" s="1"/>
  <c r="AI297" i="13"/>
  <c r="AO297" i="13" s="1"/>
  <c r="AG297" i="13"/>
  <c r="AM296" i="13"/>
  <c r="CV166" i="13" l="1"/>
  <c r="CP167" i="13" s="1"/>
  <c r="CQ167" i="13" s="1"/>
  <c r="CS167" i="13" s="1"/>
  <c r="CT166" i="13"/>
  <c r="CU166" i="13" s="1"/>
  <c r="CA215" i="13"/>
  <c r="BU216" i="13" s="1"/>
  <c r="BV216" i="13" s="1"/>
  <c r="BX216" i="13" s="1"/>
  <c r="BY215" i="13"/>
  <c r="BZ215" i="13" s="1"/>
  <c r="AG298" i="13"/>
  <c r="AI298" i="13"/>
  <c r="AO298" i="13" s="1"/>
  <c r="AM297" i="13"/>
  <c r="DO293" i="13" l="1"/>
  <c r="DP293" i="13" s="1"/>
  <c r="DQ293" i="13"/>
  <c r="DK294" i="13" s="1"/>
  <c r="DL294" i="13" s="1"/>
  <c r="DN294" i="13" s="1"/>
  <c r="CA216" i="13"/>
  <c r="BU217" i="13" s="1"/>
  <c r="BV217" i="13" s="1"/>
  <c r="BX217" i="13" s="1"/>
  <c r="BY216" i="13"/>
  <c r="BZ216" i="13" s="1"/>
  <c r="AM298" i="13"/>
  <c r="AI299" i="13"/>
  <c r="AO299" i="13" s="1"/>
  <c r="AG299" i="13"/>
  <c r="CV167" i="13" l="1"/>
  <c r="CP168" i="13" s="1"/>
  <c r="CQ168" i="13" s="1"/>
  <c r="CS168" i="13" s="1"/>
  <c r="CT167" i="13"/>
  <c r="CU167" i="13" s="1"/>
  <c r="CA217" i="13"/>
  <c r="BY217" i="13"/>
  <c r="BZ217" i="13" s="1"/>
  <c r="AM299" i="13"/>
  <c r="AG300" i="13"/>
  <c r="AI300" i="13"/>
  <c r="AO300" i="13" s="1"/>
  <c r="BU218" i="13" l="1"/>
  <c r="BV218" i="13" s="1"/>
  <c r="BX218" i="13" s="1"/>
  <c r="BY218" i="13" s="1"/>
  <c r="DO294" i="13"/>
  <c r="DP294" i="13" s="1"/>
  <c r="DQ294" i="13"/>
  <c r="DK295" i="13" s="1"/>
  <c r="DL295" i="13" s="1"/>
  <c r="DN295" i="13" s="1"/>
  <c r="AG301" i="13"/>
  <c r="AI301" i="13"/>
  <c r="AO301" i="13" s="1"/>
  <c r="AM300" i="13"/>
  <c r="CA218" i="13" l="1"/>
  <c r="BU219" i="13" s="1"/>
  <c r="BV219" i="13" s="1"/>
  <c r="BX219" i="13" s="1"/>
  <c r="CA219" i="13" s="1"/>
  <c r="BU220" i="13" s="1"/>
  <c r="BV220" i="13" s="1"/>
  <c r="BZ218" i="13"/>
  <c r="DO295" i="13"/>
  <c r="DP295" i="13" s="1"/>
  <c r="CV168" i="13"/>
  <c r="CP169" i="13" s="1"/>
  <c r="CQ169" i="13" s="1"/>
  <c r="CS169" i="13" s="1"/>
  <c r="CT168" i="13"/>
  <c r="CU168" i="13" s="1"/>
  <c r="AM301" i="13"/>
  <c r="AI302" i="13"/>
  <c r="AO302" i="13" s="1"/>
  <c r="AG302" i="13"/>
  <c r="BY219" i="13" l="1"/>
  <c r="BZ219" i="13" s="1"/>
  <c r="BX220" i="13"/>
  <c r="BY220" i="13" s="1"/>
  <c r="DQ295" i="13"/>
  <c r="DK296" i="13" s="1"/>
  <c r="DL296" i="13" s="1"/>
  <c r="DN296" i="13" s="1"/>
  <c r="AI303" i="13"/>
  <c r="AO303" i="13" s="1"/>
  <c r="AG303" i="13"/>
  <c r="AM302" i="13"/>
  <c r="CA220" i="13" l="1"/>
  <c r="BU221" i="13" s="1"/>
  <c r="BV221" i="13" s="1"/>
  <c r="BX221" i="13" s="1"/>
  <c r="BZ220" i="13"/>
  <c r="CV169" i="13"/>
  <c r="CT169" i="13"/>
  <c r="CU169" i="13" s="1"/>
  <c r="AM303" i="13"/>
  <c r="AI304" i="13"/>
  <c r="AO304" i="13" s="1"/>
  <c r="AG304" i="13"/>
  <c r="CP170" i="13" l="1"/>
  <c r="CQ170" i="13" s="1"/>
  <c r="CS170" i="13" s="1"/>
  <c r="DO296" i="13"/>
  <c r="DP296" i="13" s="1"/>
  <c r="DQ296" i="13"/>
  <c r="DK297" i="13" s="1"/>
  <c r="DL297" i="13" s="1"/>
  <c r="DN297" i="13" s="1"/>
  <c r="CA221" i="13"/>
  <c r="BU222" i="13" s="1"/>
  <c r="BV222" i="13" s="1"/>
  <c r="BX222" i="13" s="1"/>
  <c r="BY221" i="13"/>
  <c r="AG305" i="13"/>
  <c r="AI305" i="13"/>
  <c r="AO305" i="13" s="1"/>
  <c r="AM304" i="13"/>
  <c r="BZ221" i="13" l="1"/>
  <c r="DO297" i="13"/>
  <c r="DP297" i="13" s="1"/>
  <c r="CV170" i="13"/>
  <c r="CP171" i="13" s="1"/>
  <c r="CQ171" i="13" s="1"/>
  <c r="CS171" i="13" s="1"/>
  <c r="CT170" i="13"/>
  <c r="CU170" i="13" s="1"/>
  <c r="CA222" i="13"/>
  <c r="BU223" i="13" s="1"/>
  <c r="BV223" i="13" s="1"/>
  <c r="BY222" i="13"/>
  <c r="AG306" i="13"/>
  <c r="AI306" i="13"/>
  <c r="AO306" i="13" s="1"/>
  <c r="AM305" i="13"/>
  <c r="BZ222" i="13" l="1"/>
  <c r="BX223" i="13"/>
  <c r="BY223" i="13" s="1"/>
  <c r="DQ297" i="13"/>
  <c r="DK298" i="13" s="1"/>
  <c r="DL298" i="13" s="1"/>
  <c r="DN298" i="13" s="1"/>
  <c r="AG307" i="13"/>
  <c r="AI307" i="13"/>
  <c r="AO307" i="13" s="1"/>
  <c r="AM306" i="13"/>
  <c r="BZ223" i="13" l="1"/>
  <c r="CA223" i="13"/>
  <c r="BU224" i="13" s="1"/>
  <c r="BV224" i="13" s="1"/>
  <c r="DO298" i="13"/>
  <c r="DP298" i="13" s="1"/>
  <c r="CV171" i="13"/>
  <c r="CP172" i="13" s="1"/>
  <c r="CQ172" i="13" s="1"/>
  <c r="CS172" i="13" s="1"/>
  <c r="CT171" i="13"/>
  <c r="CU171" i="13" s="1"/>
  <c r="AM307" i="13"/>
  <c r="AG308" i="13"/>
  <c r="AI308" i="13"/>
  <c r="AO308" i="13" s="1"/>
  <c r="BX224" i="13" l="1"/>
  <c r="CA224" i="13" s="1"/>
  <c r="BU225" i="13" s="1"/>
  <c r="BV225" i="13" s="1"/>
  <c r="BX225" i="13" s="1"/>
  <c r="DQ298" i="13"/>
  <c r="DK299" i="13" s="1"/>
  <c r="DL299" i="13" s="1"/>
  <c r="DN299" i="13" s="1"/>
  <c r="AI309" i="13"/>
  <c r="AO309" i="13" s="1"/>
  <c r="AG309" i="13"/>
  <c r="AM308" i="13"/>
  <c r="BY224" i="13" l="1"/>
  <c r="BZ224" i="13" s="1"/>
  <c r="DO299" i="13"/>
  <c r="DP299" i="13" s="1"/>
  <c r="CV172" i="13"/>
  <c r="CP173" i="13" s="1"/>
  <c r="CQ173" i="13" s="1"/>
  <c r="CS173" i="13" s="1"/>
  <c r="CT172" i="13"/>
  <c r="CU172" i="13" s="1"/>
  <c r="CA225" i="13"/>
  <c r="BU226" i="13" s="1"/>
  <c r="BV226" i="13" s="1"/>
  <c r="BX226" i="13" s="1"/>
  <c r="BY225" i="13"/>
  <c r="AM309" i="13"/>
  <c r="AG310" i="13"/>
  <c r="AI310" i="13"/>
  <c r="AO310" i="13" s="1"/>
  <c r="BZ225" i="13" l="1"/>
  <c r="DQ299" i="13"/>
  <c r="DK300" i="13" s="1"/>
  <c r="DL300" i="13" s="1"/>
  <c r="DN300" i="13" s="1"/>
  <c r="CA226" i="13"/>
  <c r="BU227" i="13" s="1"/>
  <c r="BV227" i="13" s="1"/>
  <c r="BX227" i="13" s="1"/>
  <c r="BY226" i="13"/>
  <c r="AG311" i="13"/>
  <c r="AI311" i="13"/>
  <c r="AO311" i="13" s="1"/>
  <c r="AM310" i="13"/>
  <c r="BZ226" i="13" l="1"/>
  <c r="DO300" i="13"/>
  <c r="DP300" i="13" s="1"/>
  <c r="CV173" i="13"/>
  <c r="CP174" i="13" s="1"/>
  <c r="CQ174" i="13" s="1"/>
  <c r="CS174" i="13" s="1"/>
  <c r="CT173" i="13"/>
  <c r="CU173" i="13" s="1"/>
  <c r="CA227" i="13"/>
  <c r="BU228" i="13" s="1"/>
  <c r="BV228" i="13" s="1"/>
  <c r="BX228" i="13" s="1"/>
  <c r="BY227" i="13"/>
  <c r="AG312" i="13"/>
  <c r="AI312" i="13"/>
  <c r="AO312" i="13" s="1"/>
  <c r="AM311" i="13"/>
  <c r="BZ227" i="13" l="1"/>
  <c r="DQ300" i="13"/>
  <c r="DK301" i="13" s="1"/>
  <c r="DL301" i="13" s="1"/>
  <c r="DN301" i="13" s="1"/>
  <c r="CA228" i="13"/>
  <c r="BU229" i="13" s="1"/>
  <c r="BV229" i="13" s="1"/>
  <c r="BX229" i="13" s="1"/>
  <c r="BY228" i="13"/>
  <c r="AG313" i="13"/>
  <c r="AI313" i="13"/>
  <c r="AO313" i="13" s="1"/>
  <c r="AM312" i="13"/>
  <c r="BZ228" i="13" l="1"/>
  <c r="DO301" i="13"/>
  <c r="DP301" i="13" s="1"/>
  <c r="CV174" i="13"/>
  <c r="CP175" i="13" s="1"/>
  <c r="CQ175" i="13" s="1"/>
  <c r="CS175" i="13" s="1"/>
  <c r="CT174" i="13"/>
  <c r="CU174" i="13" s="1"/>
  <c r="AM313" i="13"/>
  <c r="AG314" i="13"/>
  <c r="AI314" i="13"/>
  <c r="AO314" i="13" s="1"/>
  <c r="DQ301" i="13" l="1"/>
  <c r="BY229" i="13"/>
  <c r="BZ229" i="13" s="1"/>
  <c r="CA229" i="13"/>
  <c r="AI315" i="13"/>
  <c r="AO315" i="13" s="1"/>
  <c r="AG315" i="13"/>
  <c r="AM314" i="13"/>
  <c r="BU230" i="13" l="1"/>
  <c r="BV230" i="13" s="1"/>
  <c r="BX230" i="13" s="1"/>
  <c r="DK302" i="13"/>
  <c r="DL302" i="13" s="1"/>
  <c r="CV175" i="13"/>
  <c r="CP176" i="13" s="1"/>
  <c r="CQ176" i="13" s="1"/>
  <c r="CS176" i="13" s="1"/>
  <c r="CT175" i="13"/>
  <c r="CU175" i="13" s="1"/>
  <c r="AM315" i="13"/>
  <c r="AG316" i="13"/>
  <c r="AI316" i="13"/>
  <c r="DN302" i="13" l="1"/>
  <c r="DQ302" i="13" s="1"/>
  <c r="DK303" i="13" s="1"/>
  <c r="DL303" i="13" s="1"/>
  <c r="DN303" i="13" s="1"/>
  <c r="BY230" i="13"/>
  <c r="CA230" i="13"/>
  <c r="BU231" i="13" s="1"/>
  <c r="BV231" i="13" s="1"/>
  <c r="BX231" i="13" s="1"/>
  <c r="AM316" i="13"/>
  <c r="AO316" i="13"/>
  <c r="DO302" i="13" l="1"/>
  <c r="DP302" i="13" s="1"/>
  <c r="BZ230" i="13"/>
  <c r="CV176" i="13"/>
  <c r="CP177" i="13" s="1"/>
  <c r="CQ177" i="13" s="1"/>
  <c r="CS177" i="13" s="1"/>
  <c r="CT176" i="13"/>
  <c r="CU176" i="13" s="1"/>
  <c r="CA231" i="13"/>
  <c r="BU232" i="13" s="1"/>
  <c r="BV232" i="13" s="1"/>
  <c r="BX232" i="13" s="1"/>
  <c r="BY231" i="13"/>
  <c r="BZ231" i="13" s="1"/>
  <c r="AG317" i="13"/>
  <c r="AI317" i="13"/>
  <c r="AO317" i="13" s="1"/>
  <c r="BY232" i="13" l="1"/>
  <c r="DO303" i="13"/>
  <c r="DP303" i="13" s="1"/>
  <c r="DQ303" i="13"/>
  <c r="DK304" i="13" s="1"/>
  <c r="DL304" i="13" s="1"/>
  <c r="DN304" i="13" s="1"/>
  <c r="CA232" i="13"/>
  <c r="BU233" i="13" s="1"/>
  <c r="AG318" i="13"/>
  <c r="AI318" i="13"/>
  <c r="AO318" i="13" s="1"/>
  <c r="AM317" i="13"/>
  <c r="BZ232" i="13" l="1"/>
  <c r="CV177" i="13"/>
  <c r="CP178" i="13" s="1"/>
  <c r="CQ178" i="13" s="1"/>
  <c r="CS178" i="13" s="1"/>
  <c r="CT177" i="13"/>
  <c r="CU177" i="13" s="1"/>
  <c r="BV233" i="13"/>
  <c r="BX233" i="13" s="1"/>
  <c r="AG319" i="13"/>
  <c r="AI319" i="13"/>
  <c r="AO319" i="13" s="1"/>
  <c r="AM318" i="13"/>
  <c r="DO304" i="13" l="1"/>
  <c r="DP304" i="13" s="1"/>
  <c r="DQ304" i="13"/>
  <c r="DK305" i="13" s="1"/>
  <c r="DL305" i="13" s="1"/>
  <c r="DN305" i="13" s="1"/>
  <c r="CA233" i="13"/>
  <c r="BU234" i="13" s="1"/>
  <c r="BV234" i="13" s="1"/>
  <c r="BX234" i="13" s="1"/>
  <c r="BY233" i="13"/>
  <c r="AI320" i="13"/>
  <c r="AO320" i="13" s="1"/>
  <c r="AG320" i="13"/>
  <c r="AM319" i="13"/>
  <c r="BZ233" i="13" l="1"/>
  <c r="CV178" i="13"/>
  <c r="CP179" i="13" s="1"/>
  <c r="CQ179" i="13" s="1"/>
  <c r="CS179" i="13" s="1"/>
  <c r="CT178" i="13"/>
  <c r="CU178" i="13" s="1"/>
  <c r="CA234" i="13"/>
  <c r="BU235" i="13" s="1"/>
  <c r="BV235" i="13" s="1"/>
  <c r="BX235" i="13" s="1"/>
  <c r="BY234" i="13"/>
  <c r="AI321" i="13"/>
  <c r="AO321" i="13" s="1"/>
  <c r="AG321" i="13"/>
  <c r="AM320" i="13"/>
  <c r="BZ234" i="13" l="1"/>
  <c r="DO305" i="13"/>
  <c r="DP305" i="13" s="1"/>
  <c r="DQ305" i="13"/>
  <c r="DK306" i="13" s="1"/>
  <c r="DL306" i="13" s="1"/>
  <c r="DN306" i="13" s="1"/>
  <c r="CA235" i="13"/>
  <c r="BU236" i="13" s="1"/>
  <c r="BV236" i="13" s="1"/>
  <c r="BX236" i="13" s="1"/>
  <c r="BY235" i="13"/>
  <c r="AM321" i="13"/>
  <c r="AG322" i="13"/>
  <c r="AI322" i="13"/>
  <c r="AO322" i="13" s="1"/>
  <c r="BZ235" i="13" l="1"/>
  <c r="DO306" i="13"/>
  <c r="DP306" i="13" s="1"/>
  <c r="CV179" i="13"/>
  <c r="CP180" i="13" s="1"/>
  <c r="CQ180" i="13" s="1"/>
  <c r="CS180" i="13" s="1"/>
  <c r="CT179" i="13"/>
  <c r="CU179" i="13" s="1"/>
  <c r="CA236" i="13"/>
  <c r="BU237" i="13" s="1"/>
  <c r="BV237" i="13" s="1"/>
  <c r="BX237" i="13" s="1"/>
  <c r="BY236" i="13"/>
  <c r="AM322" i="13"/>
  <c r="AG323" i="13"/>
  <c r="AI323" i="13"/>
  <c r="AO323" i="13" s="1"/>
  <c r="BZ236" i="13" l="1"/>
  <c r="DQ306" i="13"/>
  <c r="DK307" i="13" s="1"/>
  <c r="DL307" i="13" s="1"/>
  <c r="DN307" i="13" s="1"/>
  <c r="CA237" i="13"/>
  <c r="BU238" i="13" s="1"/>
  <c r="BV238" i="13" s="1"/>
  <c r="BX238" i="13" s="1"/>
  <c r="BY237" i="13"/>
  <c r="AM323" i="13"/>
  <c r="AG324" i="13"/>
  <c r="AI324" i="13"/>
  <c r="AO324" i="13" s="1"/>
  <c r="BZ237" i="13" l="1"/>
  <c r="DO307" i="13"/>
  <c r="DP307" i="13" s="1"/>
  <c r="CV180" i="13"/>
  <c r="CP181" i="13" s="1"/>
  <c r="CQ181" i="13" s="1"/>
  <c r="CS181" i="13" s="1"/>
  <c r="CT180" i="13"/>
  <c r="CU180" i="13" s="1"/>
  <c r="CA238" i="13"/>
  <c r="BU239" i="13" s="1"/>
  <c r="BV239" i="13" s="1"/>
  <c r="BX239" i="13" s="1"/>
  <c r="BY238" i="13"/>
  <c r="AM324" i="13"/>
  <c r="AG325" i="13"/>
  <c r="AI325" i="13"/>
  <c r="AO325" i="13" s="1"/>
  <c r="BZ238" i="13" l="1"/>
  <c r="DQ307" i="13"/>
  <c r="DK308" i="13" s="1"/>
  <c r="DL308" i="13" s="1"/>
  <c r="DN308" i="13" s="1"/>
  <c r="CA239" i="13"/>
  <c r="BU240" i="13" s="1"/>
  <c r="BV240" i="13" s="1"/>
  <c r="BX240" i="13" s="1"/>
  <c r="BY239" i="13"/>
  <c r="AI326" i="13"/>
  <c r="AG326" i="13"/>
  <c r="AM325" i="13"/>
  <c r="BZ239" i="13" l="1"/>
  <c r="DO308" i="13"/>
  <c r="DP308" i="13" s="1"/>
  <c r="CV181" i="13"/>
  <c r="CT181" i="13"/>
  <c r="CU181" i="13" s="1"/>
  <c r="CA240" i="13"/>
  <c r="BU241" i="13" s="1"/>
  <c r="BV241" i="13" s="1"/>
  <c r="BX241" i="13" s="1"/>
  <c r="BY240" i="13"/>
  <c r="AM326" i="13"/>
  <c r="AO326" i="13"/>
  <c r="BZ240" i="13" l="1"/>
  <c r="CP182" i="13"/>
  <c r="CQ182" i="13" s="1"/>
  <c r="CS182" i="13" s="1"/>
  <c r="DQ308" i="13"/>
  <c r="DK309" i="13" s="1"/>
  <c r="DL309" i="13" s="1"/>
  <c r="DN309" i="13" s="1"/>
  <c r="CA241" i="13"/>
  <c r="BY241" i="13"/>
  <c r="AG327" i="13"/>
  <c r="AI327" i="13"/>
  <c r="AO327" i="13" s="1"/>
  <c r="BZ241" i="13" l="1"/>
  <c r="BU242" i="13"/>
  <c r="BV242" i="13" s="1"/>
  <c r="DO309" i="13"/>
  <c r="DP309" i="13" s="1"/>
  <c r="CV182" i="13"/>
  <c r="CP183" i="13" s="1"/>
  <c r="CQ183" i="13" s="1"/>
  <c r="CS183" i="13" s="1"/>
  <c r="CT182" i="13"/>
  <c r="CU182" i="13" s="1"/>
  <c r="AG328" i="13"/>
  <c r="AI328" i="13"/>
  <c r="AO328" i="13" s="1"/>
  <c r="AM327" i="13"/>
  <c r="BX242" i="13" l="1"/>
  <c r="CA242" i="13" s="1"/>
  <c r="BU243" i="13" s="1"/>
  <c r="BV243" i="13" s="1"/>
  <c r="BX243" i="13" s="1"/>
  <c r="CA243" i="13" s="1"/>
  <c r="BU244" i="13" s="1"/>
  <c r="BV244" i="13" s="1"/>
  <c r="BX244" i="13" s="1"/>
  <c r="DQ309" i="13"/>
  <c r="DK310" i="13" s="1"/>
  <c r="DL310" i="13" s="1"/>
  <c r="DN310" i="13" s="1"/>
  <c r="AM328" i="13"/>
  <c r="AI329" i="13"/>
  <c r="AO329" i="13" s="1"/>
  <c r="AG329" i="13"/>
  <c r="BY243" i="13" l="1"/>
  <c r="BY242" i="13"/>
  <c r="DQ310" i="13"/>
  <c r="DK311" i="13" s="1"/>
  <c r="DL311" i="13" s="1"/>
  <c r="DN311" i="13" s="1"/>
  <c r="DO310" i="13"/>
  <c r="DP310" i="13" s="1"/>
  <c r="CV183" i="13"/>
  <c r="CP184" i="13" s="1"/>
  <c r="CQ184" i="13" s="1"/>
  <c r="CS184" i="13" s="1"/>
  <c r="CT183" i="13"/>
  <c r="CU183" i="13" s="1"/>
  <c r="CA244" i="13"/>
  <c r="BU245" i="13" s="1"/>
  <c r="BV245" i="13" s="1"/>
  <c r="BX245" i="13" s="1"/>
  <c r="BY244" i="13"/>
  <c r="AI330" i="13"/>
  <c r="AO330" i="13" s="1"/>
  <c r="AG330" i="13"/>
  <c r="AM329" i="13"/>
  <c r="BZ242" i="13" l="1"/>
  <c r="BZ243" i="13" s="1"/>
  <c r="BZ244" i="13" s="1"/>
  <c r="DQ311" i="13"/>
  <c r="DK312" i="13" s="1"/>
  <c r="DL312" i="13" s="1"/>
  <c r="DN312" i="13" s="1"/>
  <c r="DO311" i="13"/>
  <c r="DP311" i="13" s="1"/>
  <c r="CA245" i="13"/>
  <c r="BU246" i="13" s="1"/>
  <c r="BV246" i="13" s="1"/>
  <c r="BX246" i="13" s="1"/>
  <c r="BY245" i="13"/>
  <c r="AG331" i="13"/>
  <c r="AI331" i="13"/>
  <c r="AO331" i="13" s="1"/>
  <c r="AM330" i="13"/>
  <c r="BZ245" i="13" l="1"/>
  <c r="DQ312" i="13"/>
  <c r="DK313" i="13" s="1"/>
  <c r="DL313" i="13" s="1"/>
  <c r="DN313" i="13" s="1"/>
  <c r="DO312" i="13"/>
  <c r="DP312" i="13" s="1"/>
  <c r="CV184" i="13"/>
  <c r="CP185" i="13" s="1"/>
  <c r="CQ185" i="13" s="1"/>
  <c r="CS185" i="13" s="1"/>
  <c r="CT184" i="13"/>
  <c r="CU184" i="13" s="1"/>
  <c r="CA246" i="13"/>
  <c r="BU247" i="13" s="1"/>
  <c r="BV247" i="13" s="1"/>
  <c r="BX247" i="13" s="1"/>
  <c r="BY246" i="13"/>
  <c r="AG332" i="13"/>
  <c r="AI332" i="13"/>
  <c r="AO332" i="13" s="1"/>
  <c r="AM331" i="13"/>
  <c r="BZ246" i="13" l="1"/>
  <c r="DQ313" i="13"/>
  <c r="DO313" i="13"/>
  <c r="DP313" i="13" s="1"/>
  <c r="CA247" i="13"/>
  <c r="BU248" i="13" s="1"/>
  <c r="BV248" i="13" s="1"/>
  <c r="BX248" i="13" s="1"/>
  <c r="BY247" i="13"/>
  <c r="AG333" i="13"/>
  <c r="AI333" i="13"/>
  <c r="AO333" i="13" s="1"/>
  <c r="AM332" i="13"/>
  <c r="BZ247" i="13" l="1"/>
  <c r="DK314" i="13"/>
  <c r="DL314" i="13" s="1"/>
  <c r="CV185" i="13"/>
  <c r="CP186" i="13" s="1"/>
  <c r="CQ186" i="13" s="1"/>
  <c r="CS186" i="13" s="1"/>
  <c r="CT185" i="13"/>
  <c r="CU185" i="13" s="1"/>
  <c r="CA248" i="13"/>
  <c r="BU249" i="13" s="1"/>
  <c r="BV249" i="13" s="1"/>
  <c r="BY248" i="13"/>
  <c r="AG334" i="13"/>
  <c r="AI334" i="13"/>
  <c r="AO334" i="13" s="1"/>
  <c r="AM333" i="13"/>
  <c r="BX249" i="13" l="1"/>
  <c r="BY249" i="13" s="1"/>
  <c r="BZ248" i="13"/>
  <c r="DN314" i="13"/>
  <c r="DQ314" i="13" s="1"/>
  <c r="DK315" i="13" s="1"/>
  <c r="DL315" i="13" s="1"/>
  <c r="DN315" i="13" s="1"/>
  <c r="AG335" i="13"/>
  <c r="AI335" i="13"/>
  <c r="AO335" i="13" s="1"/>
  <c r="AM334" i="13"/>
  <c r="DO314" i="13" l="1"/>
  <c r="DP314" i="13" s="1"/>
  <c r="BZ249" i="13"/>
  <c r="CA249" i="13"/>
  <c r="BU250" i="13" s="1"/>
  <c r="DQ315" i="13"/>
  <c r="DK316" i="13" s="1"/>
  <c r="DL316" i="13" s="1"/>
  <c r="DN316" i="13" s="1"/>
  <c r="DO316" i="13" s="1"/>
  <c r="DO315" i="13"/>
  <c r="CV186" i="13"/>
  <c r="CP187" i="13" s="1"/>
  <c r="CQ187" i="13" s="1"/>
  <c r="CS187" i="13" s="1"/>
  <c r="CT186" i="13"/>
  <c r="CU186" i="13" s="1"/>
  <c r="BV250" i="13"/>
  <c r="BX250" i="13" s="1"/>
  <c r="AM335" i="13"/>
  <c r="AG336" i="13"/>
  <c r="AI336" i="13"/>
  <c r="AO336" i="13" s="1"/>
  <c r="DP315" i="13" l="1"/>
  <c r="DP316" i="13" s="1"/>
  <c r="DQ316" i="13"/>
  <c r="DK317" i="13" s="1"/>
  <c r="DL317" i="13" s="1"/>
  <c r="DN317" i="13" s="1"/>
  <c r="DQ317" i="13" s="1"/>
  <c r="DK318" i="13" s="1"/>
  <c r="DL318" i="13" s="1"/>
  <c r="DN318" i="13" s="1"/>
  <c r="CA250" i="13"/>
  <c r="BU251" i="13" s="1"/>
  <c r="BV251" i="13" s="1"/>
  <c r="BX251" i="13" s="1"/>
  <c r="BY250" i="13"/>
  <c r="BZ250" i="13" s="1"/>
  <c r="AM336" i="13"/>
  <c r="AG337" i="13"/>
  <c r="AI337" i="13"/>
  <c r="AO337" i="13" s="1"/>
  <c r="DO317" i="13" l="1"/>
  <c r="DP317" i="13" s="1"/>
  <c r="DQ318" i="13"/>
  <c r="DK319" i="13" s="1"/>
  <c r="DL319" i="13" s="1"/>
  <c r="DN319" i="13" s="1"/>
  <c r="DO318" i="13"/>
  <c r="CV187" i="13"/>
  <c r="CP188" i="13" s="1"/>
  <c r="CQ188" i="13" s="1"/>
  <c r="CS188" i="13" s="1"/>
  <c r="CT187" i="13"/>
  <c r="CU187" i="13" s="1"/>
  <c r="CA251" i="13"/>
  <c r="BU252" i="13" s="1"/>
  <c r="BV252" i="13" s="1"/>
  <c r="BX252" i="13" s="1"/>
  <c r="BY251" i="13"/>
  <c r="BZ251" i="13" s="1"/>
  <c r="AI338" i="13"/>
  <c r="AO338" i="13" s="1"/>
  <c r="AG338" i="13"/>
  <c r="AM337" i="13"/>
  <c r="DP318" i="13" l="1"/>
  <c r="DQ319" i="13"/>
  <c r="DK320" i="13" s="1"/>
  <c r="DL320" i="13" s="1"/>
  <c r="DN320" i="13" s="1"/>
  <c r="DO319" i="13"/>
  <c r="CA252" i="13"/>
  <c r="BU253" i="13" s="1"/>
  <c r="BV253" i="13" s="1"/>
  <c r="BX253" i="13" s="1"/>
  <c r="BY252" i="13"/>
  <c r="BZ252" i="13" s="1"/>
  <c r="AG339" i="13"/>
  <c r="AI339" i="13"/>
  <c r="AO339" i="13" s="1"/>
  <c r="AM338" i="13"/>
  <c r="DP319" i="13" l="1"/>
  <c r="DQ320" i="13"/>
  <c r="DK321" i="13" s="1"/>
  <c r="DL321" i="13" s="1"/>
  <c r="DN321" i="13" s="1"/>
  <c r="DO320" i="13"/>
  <c r="CV188" i="13"/>
  <c r="CP189" i="13" s="1"/>
  <c r="CQ189" i="13" s="1"/>
  <c r="CS189" i="13" s="1"/>
  <c r="CT188" i="13"/>
  <c r="CU188" i="13" s="1"/>
  <c r="CA253" i="13"/>
  <c r="BY253" i="13"/>
  <c r="BZ253" i="13" s="1"/>
  <c r="AG340" i="13"/>
  <c r="AI340" i="13"/>
  <c r="AO340" i="13" s="1"/>
  <c r="AM339" i="13"/>
  <c r="DP320" i="13" l="1"/>
  <c r="BU254" i="13"/>
  <c r="BV254" i="13" s="1"/>
  <c r="DQ321" i="13"/>
  <c r="DK322" i="13" s="1"/>
  <c r="DL322" i="13" s="1"/>
  <c r="DN322" i="13" s="1"/>
  <c r="DO321" i="13"/>
  <c r="AI341" i="13"/>
  <c r="AO341" i="13" s="1"/>
  <c r="AG341" i="13"/>
  <c r="AM340" i="13"/>
  <c r="DP321" i="13" l="1"/>
  <c r="BX254" i="13"/>
  <c r="BY254" i="13" s="1"/>
  <c r="BZ254" i="13" s="1"/>
  <c r="DQ322" i="13"/>
  <c r="DK323" i="13" s="1"/>
  <c r="DL323" i="13" s="1"/>
  <c r="DN323" i="13" s="1"/>
  <c r="DO322" i="13"/>
  <c r="CV189" i="13"/>
  <c r="CP190" i="13" s="1"/>
  <c r="CQ190" i="13" s="1"/>
  <c r="CS190" i="13" s="1"/>
  <c r="CT189" i="13"/>
  <c r="CU189" i="13" s="1"/>
  <c r="AM341" i="13"/>
  <c r="AG342" i="13"/>
  <c r="AI342" i="13"/>
  <c r="DP322" i="13" l="1"/>
  <c r="CA254" i="13"/>
  <c r="BU255" i="13" s="1"/>
  <c r="BV255" i="13" s="1"/>
  <c r="BX255" i="13" s="1"/>
  <c r="DQ323" i="13"/>
  <c r="DK324" i="13" s="1"/>
  <c r="DL324" i="13" s="1"/>
  <c r="DN324" i="13" s="1"/>
  <c r="DO323" i="13"/>
  <c r="AM342" i="13"/>
  <c r="AO342" i="13"/>
  <c r="DP323" i="13" l="1"/>
  <c r="BY255" i="13"/>
  <c r="BZ255" i="13" s="1"/>
  <c r="CA255" i="13"/>
  <c r="BU256" i="13" s="1"/>
  <c r="BV256" i="13" s="1"/>
  <c r="BX256" i="13" s="1"/>
  <c r="DQ324" i="13"/>
  <c r="DK325" i="13" s="1"/>
  <c r="DL325" i="13" s="1"/>
  <c r="DN325" i="13" s="1"/>
  <c r="DO324" i="13"/>
  <c r="CV190" i="13"/>
  <c r="CP191" i="13" s="1"/>
  <c r="CQ191" i="13" s="1"/>
  <c r="CS191" i="13" s="1"/>
  <c r="CT190" i="13"/>
  <c r="CU190" i="13" s="1"/>
  <c r="AI343" i="13"/>
  <c r="AO343" i="13" s="1"/>
  <c r="AG343" i="13"/>
  <c r="DP324" i="13" l="1"/>
  <c r="CA256" i="13"/>
  <c r="BU257" i="13" s="1"/>
  <c r="BV257" i="13" s="1"/>
  <c r="BX257" i="13" s="1"/>
  <c r="BY257" i="13" s="1"/>
  <c r="BY256" i="13"/>
  <c r="BZ256" i="13" s="1"/>
  <c r="DQ325" i="13"/>
  <c r="DO325" i="13"/>
  <c r="AG344" i="13"/>
  <c r="AI344" i="13"/>
  <c r="AO344" i="13" s="1"/>
  <c r="AM343" i="13"/>
  <c r="DP325" i="13" l="1"/>
  <c r="CA257" i="13"/>
  <c r="BU258" i="13" s="1"/>
  <c r="BV258" i="13" s="1"/>
  <c r="BX258" i="13" s="1"/>
  <c r="CA258" i="13" s="1"/>
  <c r="BU259" i="13" s="1"/>
  <c r="BV259" i="13" s="1"/>
  <c r="BX259" i="13" s="1"/>
  <c r="BZ257" i="13"/>
  <c r="DK326" i="13"/>
  <c r="DL326" i="13" s="1"/>
  <c r="CV191" i="13"/>
  <c r="CP192" i="13" s="1"/>
  <c r="CQ192" i="13" s="1"/>
  <c r="CS192" i="13" s="1"/>
  <c r="CT191" i="13"/>
  <c r="CU191" i="13" s="1"/>
  <c r="AG345" i="13"/>
  <c r="AI345" i="13"/>
  <c r="AO345" i="13" s="1"/>
  <c r="AM344" i="13"/>
  <c r="BY258" i="13" l="1"/>
  <c r="BZ258" i="13" s="1"/>
  <c r="DN326" i="13"/>
  <c r="DQ326" i="13" s="1"/>
  <c r="DK327" i="13" s="1"/>
  <c r="DL327" i="13" s="1"/>
  <c r="DN327" i="13" s="1"/>
  <c r="CA259" i="13"/>
  <c r="BU260" i="13" s="1"/>
  <c r="BV260" i="13" s="1"/>
  <c r="BX260" i="13" s="1"/>
  <c r="BY259" i="13"/>
  <c r="AG346" i="13"/>
  <c r="AI346" i="13"/>
  <c r="AO346" i="13" s="1"/>
  <c r="AM345" i="13"/>
  <c r="DO326" i="13" l="1"/>
  <c r="DP326" i="13" s="1"/>
  <c r="BZ259" i="13"/>
  <c r="DQ327" i="13"/>
  <c r="DK328" i="13" s="1"/>
  <c r="DL328" i="13" s="1"/>
  <c r="DN328" i="13" s="1"/>
  <c r="DO328" i="13" s="1"/>
  <c r="DO327" i="13"/>
  <c r="CV192" i="13"/>
  <c r="CP193" i="13" s="1"/>
  <c r="CQ193" i="13" s="1"/>
  <c r="CS193" i="13" s="1"/>
  <c r="CT192" i="13"/>
  <c r="CU192" i="13" s="1"/>
  <c r="CA260" i="13"/>
  <c r="BU261" i="13" s="1"/>
  <c r="BV261" i="13" s="1"/>
  <c r="BX261" i="13" s="1"/>
  <c r="BY260" i="13"/>
  <c r="AM346" i="13"/>
  <c r="AG347" i="13"/>
  <c r="AI347" i="13"/>
  <c r="AO347" i="13" s="1"/>
  <c r="DP327" i="13" l="1"/>
  <c r="DP328" i="13" s="1"/>
  <c r="DQ328" i="13"/>
  <c r="DK329" i="13" s="1"/>
  <c r="DL329" i="13" s="1"/>
  <c r="DN329" i="13" s="1"/>
  <c r="DO329" i="13" s="1"/>
  <c r="BZ260" i="13"/>
  <c r="CA261" i="13"/>
  <c r="BU262" i="13" s="1"/>
  <c r="BV262" i="13" s="1"/>
  <c r="BX262" i="13" s="1"/>
  <c r="BY261" i="13"/>
  <c r="AG348" i="13"/>
  <c r="AI348" i="13"/>
  <c r="AO348" i="13" s="1"/>
  <c r="AM347" i="13"/>
  <c r="DQ329" i="13" l="1"/>
  <c r="DK330" i="13" s="1"/>
  <c r="DL330" i="13" s="1"/>
  <c r="DN330" i="13" s="1"/>
  <c r="DQ330" i="13" s="1"/>
  <c r="DK331" i="13" s="1"/>
  <c r="DL331" i="13" s="1"/>
  <c r="DN331" i="13" s="1"/>
  <c r="DP329" i="13"/>
  <c r="BZ261" i="13"/>
  <c r="CV193" i="13"/>
  <c r="CT193" i="13"/>
  <c r="CU193" i="13" s="1"/>
  <c r="CA262" i="13"/>
  <c r="BU263" i="13" s="1"/>
  <c r="BV263" i="13" s="1"/>
  <c r="BX263" i="13" s="1"/>
  <c r="BY262" i="13"/>
  <c r="AM348" i="13"/>
  <c r="AG349" i="13"/>
  <c r="AI349" i="13"/>
  <c r="AO349" i="13" s="1"/>
  <c r="DO330" i="13" l="1"/>
  <c r="DP330" i="13" s="1"/>
  <c r="BZ262" i="13"/>
  <c r="CP194" i="13"/>
  <c r="CQ194" i="13" s="1"/>
  <c r="CS194" i="13" s="1"/>
  <c r="DQ331" i="13"/>
  <c r="DK332" i="13" s="1"/>
  <c r="DL332" i="13" s="1"/>
  <c r="DN332" i="13" s="1"/>
  <c r="DO331" i="13"/>
  <c r="CA263" i="13"/>
  <c r="BU264" i="13" s="1"/>
  <c r="BV264" i="13" s="1"/>
  <c r="BX264" i="13" s="1"/>
  <c r="BY263" i="13"/>
  <c r="AG350" i="13"/>
  <c r="AI350" i="13"/>
  <c r="AO350" i="13" s="1"/>
  <c r="AM349" i="13"/>
  <c r="DP331" i="13" l="1"/>
  <c r="BZ263" i="13"/>
  <c r="DQ332" i="13"/>
  <c r="DK333" i="13" s="1"/>
  <c r="DL333" i="13" s="1"/>
  <c r="DN333" i="13" s="1"/>
  <c r="DO332" i="13"/>
  <c r="CV194" i="13"/>
  <c r="CP195" i="13" s="1"/>
  <c r="CQ195" i="13" s="1"/>
  <c r="CS195" i="13" s="1"/>
  <c r="CT194" i="13"/>
  <c r="CU194" i="13" s="1"/>
  <c r="CA264" i="13"/>
  <c r="BU265" i="13" s="1"/>
  <c r="BV265" i="13" s="1"/>
  <c r="BX265" i="13" s="1"/>
  <c r="BY264" i="13"/>
  <c r="EY14" i="13"/>
  <c r="EY15" i="13"/>
  <c r="EY16" i="13"/>
  <c r="EY17" i="13"/>
  <c r="EY19" i="13"/>
  <c r="EY18" i="13"/>
  <c r="EY20" i="13"/>
  <c r="EY21" i="13"/>
  <c r="EY22" i="13"/>
  <c r="EY23" i="13"/>
  <c r="EY24" i="13"/>
  <c r="EY25" i="13"/>
  <c r="EY26" i="13"/>
  <c r="EY27" i="13"/>
  <c r="EY28" i="13"/>
  <c r="EY29" i="13"/>
  <c r="EY30" i="13"/>
  <c r="EY31" i="13"/>
  <c r="EY32" i="13"/>
  <c r="EY33" i="13"/>
  <c r="EY34" i="13"/>
  <c r="EY35" i="13"/>
  <c r="EY36" i="13"/>
  <c r="EY37" i="13"/>
  <c r="EY38" i="13"/>
  <c r="EY39" i="13"/>
  <c r="EY40" i="13"/>
  <c r="EY41" i="13"/>
  <c r="EY42" i="13"/>
  <c r="EY43" i="13"/>
  <c r="EY44" i="13"/>
  <c r="EY45" i="13"/>
  <c r="EY46" i="13"/>
  <c r="EY47" i="13"/>
  <c r="EY48" i="13"/>
  <c r="EY49" i="13"/>
  <c r="EY50" i="13"/>
  <c r="EY51" i="13"/>
  <c r="EY52" i="13"/>
  <c r="EY53" i="13"/>
  <c r="EY54" i="13"/>
  <c r="EY55" i="13"/>
  <c r="EY56" i="13"/>
  <c r="EY57" i="13"/>
  <c r="EY58" i="13"/>
  <c r="EY59" i="13"/>
  <c r="EY60" i="13"/>
  <c r="EY61" i="13"/>
  <c r="EY62" i="13"/>
  <c r="EY63" i="13"/>
  <c r="EY64" i="13"/>
  <c r="EY65" i="13"/>
  <c r="EY66" i="13"/>
  <c r="EY67" i="13"/>
  <c r="EY68" i="13"/>
  <c r="EY69" i="13"/>
  <c r="EY70" i="13"/>
  <c r="EY71" i="13"/>
  <c r="EY72" i="13"/>
  <c r="EY73" i="13"/>
  <c r="EY74" i="13"/>
  <c r="EY75" i="13"/>
  <c r="EY76" i="13"/>
  <c r="EY77" i="13"/>
  <c r="EY78" i="13"/>
  <c r="EY79" i="13"/>
  <c r="EY80" i="13"/>
  <c r="EY81" i="13"/>
  <c r="EY82" i="13"/>
  <c r="EY83" i="13"/>
  <c r="EY84" i="13"/>
  <c r="EY85" i="13"/>
  <c r="EY86" i="13"/>
  <c r="EY87" i="13"/>
  <c r="EY88" i="13"/>
  <c r="EY89" i="13"/>
  <c r="EY90" i="13"/>
  <c r="EY91" i="13"/>
  <c r="EY92" i="13"/>
  <c r="EY93" i="13"/>
  <c r="EY94" i="13"/>
  <c r="EY95" i="13"/>
  <c r="EY96" i="13"/>
  <c r="EY97" i="13"/>
  <c r="EY98" i="13"/>
  <c r="EY99" i="13"/>
  <c r="EY100" i="13"/>
  <c r="EY101" i="13"/>
  <c r="EY102" i="13"/>
  <c r="EY103" i="13"/>
  <c r="EY104" i="13"/>
  <c r="EY105" i="13"/>
  <c r="EY106" i="13"/>
  <c r="EY107" i="13"/>
  <c r="EY108" i="13"/>
  <c r="EY109" i="13"/>
  <c r="EY110" i="13"/>
  <c r="EY111" i="13"/>
  <c r="EY112" i="13"/>
  <c r="EY113" i="13"/>
  <c r="EY114" i="13"/>
  <c r="EY115" i="13"/>
  <c r="EY116" i="13"/>
  <c r="EY117" i="13"/>
  <c r="EY118" i="13"/>
  <c r="EY119" i="13"/>
  <c r="EY120" i="13"/>
  <c r="EY121" i="13"/>
  <c r="EY122" i="13"/>
  <c r="EY123" i="13"/>
  <c r="EY124" i="13"/>
  <c r="EY125" i="13"/>
  <c r="EY126" i="13"/>
  <c r="EY127" i="13"/>
  <c r="EY128" i="13"/>
  <c r="EY129" i="13"/>
  <c r="EY130" i="13"/>
  <c r="EY131" i="13"/>
  <c r="EY132" i="13"/>
  <c r="EY133" i="13"/>
  <c r="EY134" i="13"/>
  <c r="EY135" i="13"/>
  <c r="EY136" i="13"/>
  <c r="EY137" i="13"/>
  <c r="EY138" i="13"/>
  <c r="EY139" i="13"/>
  <c r="EY140" i="13"/>
  <c r="EY141" i="13"/>
  <c r="EY142" i="13"/>
  <c r="EY143" i="13"/>
  <c r="EY144" i="13"/>
  <c r="EY145" i="13"/>
  <c r="EY146" i="13"/>
  <c r="EY147" i="13"/>
  <c r="EY148" i="13"/>
  <c r="EY149" i="13"/>
  <c r="EY150" i="13"/>
  <c r="EY151" i="13"/>
  <c r="EY152" i="13"/>
  <c r="EY153" i="13"/>
  <c r="EY154" i="13"/>
  <c r="EY155" i="13"/>
  <c r="EY156" i="13"/>
  <c r="EY157" i="13"/>
  <c r="EY158" i="13"/>
  <c r="EY159" i="13"/>
  <c r="EY160" i="13"/>
  <c r="EY161" i="13"/>
  <c r="EY162" i="13"/>
  <c r="EY163" i="13"/>
  <c r="EY164" i="13"/>
  <c r="EY165" i="13"/>
  <c r="EY166" i="13"/>
  <c r="EY167" i="13"/>
  <c r="EY168" i="13"/>
  <c r="EY169" i="13"/>
  <c r="EY170" i="13"/>
  <c r="EY171" i="13"/>
  <c r="EY172" i="13"/>
  <c r="EY173" i="13"/>
  <c r="EY174" i="13"/>
  <c r="EY175" i="13"/>
  <c r="EY176" i="13"/>
  <c r="EY177" i="13"/>
  <c r="EY178" i="13"/>
  <c r="EY179" i="13"/>
  <c r="EY180" i="13"/>
  <c r="EY181" i="13"/>
  <c r="EY182" i="13"/>
  <c r="EY183" i="13"/>
  <c r="EY184" i="13"/>
  <c r="EY185" i="13"/>
  <c r="EY186" i="13"/>
  <c r="EY187" i="13"/>
  <c r="EY188" i="13"/>
  <c r="EY189" i="13"/>
  <c r="EY190" i="13"/>
  <c r="EY191" i="13"/>
  <c r="EY192" i="13"/>
  <c r="EY193" i="13"/>
  <c r="EY194" i="13"/>
  <c r="EY195" i="13"/>
  <c r="EY196" i="13"/>
  <c r="EY197" i="13"/>
  <c r="EY198" i="13"/>
  <c r="EY199" i="13"/>
  <c r="EY200" i="13"/>
  <c r="EY201" i="13"/>
  <c r="EY202" i="13"/>
  <c r="EY203" i="13"/>
  <c r="EY204" i="13"/>
  <c r="EY205" i="13"/>
  <c r="EY206" i="13"/>
  <c r="EY207" i="13"/>
  <c r="EY208" i="13"/>
  <c r="EY209" i="13"/>
  <c r="EY210" i="13"/>
  <c r="EY211" i="13"/>
  <c r="EY212" i="13"/>
  <c r="EY213" i="13"/>
  <c r="EY214" i="13"/>
  <c r="EY215" i="13"/>
  <c r="EY216" i="13"/>
  <c r="EY217" i="13"/>
  <c r="EY218" i="13"/>
  <c r="EY219" i="13"/>
  <c r="EY220" i="13"/>
  <c r="EY221" i="13"/>
  <c r="EY222" i="13"/>
  <c r="EY223" i="13"/>
  <c r="EY224" i="13"/>
  <c r="EY225" i="13"/>
  <c r="EY226" i="13"/>
  <c r="EY227" i="13"/>
  <c r="EY228" i="13"/>
  <c r="EY229" i="13"/>
  <c r="EY230" i="13"/>
  <c r="EY231" i="13"/>
  <c r="EY232" i="13"/>
  <c r="EY233" i="13"/>
  <c r="EY234" i="13"/>
  <c r="EY235" i="13"/>
  <c r="EY236" i="13"/>
  <c r="EY237" i="13"/>
  <c r="EY238" i="13"/>
  <c r="EY239" i="13"/>
  <c r="EY240" i="13"/>
  <c r="EY241" i="13"/>
  <c r="EY242" i="13"/>
  <c r="EY243" i="13"/>
  <c r="EY244" i="13"/>
  <c r="EY245" i="13"/>
  <c r="EY246" i="13"/>
  <c r="EY247" i="13"/>
  <c r="EY248" i="13"/>
  <c r="EY249" i="13"/>
  <c r="EY250" i="13"/>
  <c r="EY251" i="13"/>
  <c r="EY252" i="13"/>
  <c r="EY253" i="13"/>
  <c r="EY254" i="13"/>
  <c r="EY255" i="13"/>
  <c r="EY256" i="13"/>
  <c r="EY257" i="13"/>
  <c r="EY258" i="13"/>
  <c r="EY259" i="13"/>
  <c r="EY260" i="13"/>
  <c r="EY261" i="13"/>
  <c r="EY262" i="13"/>
  <c r="EY263" i="13"/>
  <c r="EY264" i="13"/>
  <c r="EY265" i="13"/>
  <c r="EY266" i="13"/>
  <c r="EY267" i="13"/>
  <c r="EY268" i="13"/>
  <c r="EY269" i="13"/>
  <c r="EY270" i="13"/>
  <c r="EY271" i="13"/>
  <c r="EY272" i="13"/>
  <c r="EY273" i="13"/>
  <c r="EY274" i="13"/>
  <c r="EY275" i="13"/>
  <c r="EY276" i="13"/>
  <c r="EY277" i="13"/>
  <c r="EY278" i="13"/>
  <c r="EY279" i="13"/>
  <c r="EY280" i="13"/>
  <c r="EY281" i="13"/>
  <c r="EY282" i="13"/>
  <c r="EY283" i="13"/>
  <c r="EY284" i="13"/>
  <c r="EY285" i="13"/>
  <c r="EY286" i="13"/>
  <c r="EY287" i="13"/>
  <c r="EY288" i="13"/>
  <c r="EY289" i="13"/>
  <c r="EY290" i="13"/>
  <c r="EY291" i="13"/>
  <c r="EY292" i="13"/>
  <c r="EY293" i="13"/>
  <c r="EY294" i="13"/>
  <c r="EY295" i="13"/>
  <c r="EY296" i="13"/>
  <c r="EY297" i="13"/>
  <c r="EY298" i="13"/>
  <c r="EY299" i="13"/>
  <c r="EY300" i="13"/>
  <c r="EY301" i="13"/>
  <c r="EY302" i="13"/>
  <c r="EY303" i="13"/>
  <c r="EY304" i="13"/>
  <c r="EY305" i="13"/>
  <c r="EY306" i="13"/>
  <c r="EY307" i="13"/>
  <c r="EY308" i="13"/>
  <c r="EY309" i="13"/>
  <c r="EY310" i="13"/>
  <c r="EY311" i="13"/>
  <c r="EY312" i="13"/>
  <c r="EY313" i="13"/>
  <c r="AG351" i="13"/>
  <c r="AI351" i="13"/>
  <c r="AO351" i="13" s="1"/>
  <c r="AM350" i="13"/>
  <c r="DP332" i="13" l="1"/>
  <c r="EO314" i="13"/>
  <c r="EQ314" i="13"/>
  <c r="EW314" i="13" s="1"/>
  <c r="EY314" i="13" s="1"/>
  <c r="BZ264" i="13"/>
  <c r="DQ333" i="13"/>
  <c r="DK334" i="13" s="1"/>
  <c r="DL334" i="13" s="1"/>
  <c r="DN334" i="13" s="1"/>
  <c r="DO333" i="13"/>
  <c r="CA265" i="13"/>
  <c r="BY265" i="13"/>
  <c r="AM351" i="13"/>
  <c r="AG352" i="13"/>
  <c r="AI352" i="13"/>
  <c r="BZ265" i="13" l="1"/>
  <c r="EQ315" i="13"/>
  <c r="EW315" i="13" s="1"/>
  <c r="EY315" i="13" s="1"/>
  <c r="EO315" i="13"/>
  <c r="EU314" i="13"/>
  <c r="DP333" i="13"/>
  <c r="BU266" i="13"/>
  <c r="BV266" i="13" s="1"/>
  <c r="BX266" i="13" s="1"/>
  <c r="BY266" i="13" s="1"/>
  <c r="DQ334" i="13"/>
  <c r="DK335" i="13" s="1"/>
  <c r="DL335" i="13" s="1"/>
  <c r="DN335" i="13" s="1"/>
  <c r="DO334" i="13"/>
  <c r="CV195" i="13"/>
  <c r="CP196" i="13" s="1"/>
  <c r="CQ196" i="13" s="1"/>
  <c r="CS196" i="13" s="1"/>
  <c r="CT195" i="13"/>
  <c r="CU195" i="13" s="1"/>
  <c r="AM352" i="13"/>
  <c r="AO352" i="13"/>
  <c r="EU315" i="13" l="1"/>
  <c r="EQ316" i="13"/>
  <c r="EW316" i="13" s="1"/>
  <c r="EY316" i="13" s="1"/>
  <c r="EO316" i="13"/>
  <c r="DP334" i="13"/>
  <c r="CA266" i="13"/>
  <c r="BU267" i="13" s="1"/>
  <c r="BV267" i="13" s="1"/>
  <c r="BX267" i="13" s="1"/>
  <c r="CA267" i="13" s="1"/>
  <c r="BU268" i="13" s="1"/>
  <c r="BZ266" i="13"/>
  <c r="DQ335" i="13"/>
  <c r="DK336" i="13" s="1"/>
  <c r="DL336" i="13" s="1"/>
  <c r="DN336" i="13" s="1"/>
  <c r="DO335" i="13"/>
  <c r="AI353" i="13"/>
  <c r="AO353" i="13" s="1"/>
  <c r="AG353" i="13"/>
  <c r="EU316" i="13" l="1"/>
  <c r="EQ317" i="13"/>
  <c r="EW317" i="13" s="1"/>
  <c r="EY317" i="13" s="1"/>
  <c r="EO317" i="13"/>
  <c r="DP335" i="13"/>
  <c r="BY267" i="13"/>
  <c r="BZ267" i="13" s="1"/>
  <c r="DQ336" i="13"/>
  <c r="DK337" i="13" s="1"/>
  <c r="DL337" i="13" s="1"/>
  <c r="DN337" i="13" s="1"/>
  <c r="DO336" i="13"/>
  <c r="CV196" i="13"/>
  <c r="CP197" i="13" s="1"/>
  <c r="CQ197" i="13" s="1"/>
  <c r="CS197" i="13" s="1"/>
  <c r="CT196" i="13"/>
  <c r="CU196" i="13" s="1"/>
  <c r="BV268" i="13"/>
  <c r="BX268" i="13" s="1"/>
  <c r="AG354" i="13"/>
  <c r="AI354" i="13"/>
  <c r="AO354" i="13" s="1"/>
  <c r="AM353" i="13"/>
  <c r="EO318" i="13" l="1"/>
  <c r="EQ318" i="13"/>
  <c r="EW318" i="13" s="1"/>
  <c r="EY318" i="13" s="1"/>
  <c r="EU317" i="13"/>
  <c r="DP336" i="13"/>
  <c r="DQ337" i="13"/>
  <c r="DO337" i="13"/>
  <c r="BY268" i="13"/>
  <c r="CA268" i="13"/>
  <c r="BU269" i="13" s="1"/>
  <c r="AI355" i="13"/>
  <c r="AO355" i="13" s="1"/>
  <c r="AG355" i="13"/>
  <c r="AM354" i="13"/>
  <c r="EU318" i="13" l="1"/>
  <c r="EO319" i="13"/>
  <c r="EQ319" i="13"/>
  <c r="EW319" i="13" s="1"/>
  <c r="EY319" i="13" s="1"/>
  <c r="DP337" i="13"/>
  <c r="BZ268" i="13"/>
  <c r="DK338" i="13"/>
  <c r="DL338" i="13" s="1"/>
  <c r="CV197" i="13"/>
  <c r="CP198" i="13" s="1"/>
  <c r="CQ198" i="13" s="1"/>
  <c r="CS198" i="13" s="1"/>
  <c r="CT197" i="13"/>
  <c r="CU197" i="13" s="1"/>
  <c r="BV269" i="13"/>
  <c r="AG356" i="13"/>
  <c r="AI356" i="13"/>
  <c r="AO356" i="13" s="1"/>
  <c r="AM355" i="13"/>
  <c r="EU319" i="13" l="1"/>
  <c r="EO320" i="13"/>
  <c r="EQ320" i="13"/>
  <c r="EW320" i="13" s="1"/>
  <c r="EY320" i="13" s="1"/>
  <c r="BX269" i="13"/>
  <c r="BY269" i="13" s="1"/>
  <c r="DN338" i="13"/>
  <c r="DQ338" i="13" s="1"/>
  <c r="DK339" i="13" s="1"/>
  <c r="DL339" i="13" s="1"/>
  <c r="DN339" i="13" s="1"/>
  <c r="AI357" i="13"/>
  <c r="AO357" i="13" s="1"/>
  <c r="AG357" i="13"/>
  <c r="AM356" i="13"/>
  <c r="EU320" i="13" l="1"/>
  <c r="EQ321" i="13"/>
  <c r="EW321" i="13" s="1"/>
  <c r="EY321" i="13" s="1"/>
  <c r="EO321" i="13"/>
  <c r="DO338" i="13"/>
  <c r="DP338" i="13" s="1"/>
  <c r="BZ269" i="13"/>
  <c r="CA269" i="13"/>
  <c r="BU270" i="13" s="1"/>
  <c r="BV270" i="13" s="1"/>
  <c r="BX270" i="13" s="1"/>
  <c r="BY270" i="13" s="1"/>
  <c r="DQ339" i="13"/>
  <c r="DK340" i="13" s="1"/>
  <c r="DL340" i="13" s="1"/>
  <c r="DN340" i="13" s="1"/>
  <c r="DO340" i="13" s="1"/>
  <c r="DO339" i="13"/>
  <c r="CV198" i="13"/>
  <c r="CP199" i="13" s="1"/>
  <c r="CQ199" i="13" s="1"/>
  <c r="CS199" i="13" s="1"/>
  <c r="CT198" i="13"/>
  <c r="CU198" i="13" s="1"/>
  <c r="AM357" i="13"/>
  <c r="AI358" i="13"/>
  <c r="AO358" i="13" s="1"/>
  <c r="AG358" i="13"/>
  <c r="EQ322" i="13" l="1"/>
  <c r="EW322" i="13" s="1"/>
  <c r="EY322" i="13" s="1"/>
  <c r="EO322" i="13"/>
  <c r="EU321" i="13"/>
  <c r="DP339" i="13"/>
  <c r="DP340" i="13" s="1"/>
  <c r="DQ340" i="13"/>
  <c r="DK341" i="13" s="1"/>
  <c r="DL341" i="13" s="1"/>
  <c r="DN341" i="13" s="1"/>
  <c r="DQ341" i="13" s="1"/>
  <c r="DK342" i="13" s="1"/>
  <c r="DL342" i="13" s="1"/>
  <c r="DN342" i="13" s="1"/>
  <c r="CA270" i="13"/>
  <c r="BU271" i="13" s="1"/>
  <c r="BV271" i="13" s="1"/>
  <c r="BX271" i="13" s="1"/>
  <c r="CA271" i="13" s="1"/>
  <c r="BU272" i="13" s="1"/>
  <c r="BV272" i="13" s="1"/>
  <c r="BX272" i="13" s="1"/>
  <c r="BZ270" i="13"/>
  <c r="AM358" i="13"/>
  <c r="AG359" i="13"/>
  <c r="AI359" i="13"/>
  <c r="AO359" i="13" s="1"/>
  <c r="EQ323" i="13" l="1"/>
  <c r="EW323" i="13" s="1"/>
  <c r="EY323" i="13" s="1"/>
  <c r="EO323" i="13"/>
  <c r="EU322" i="13"/>
  <c r="DO341" i="13"/>
  <c r="BY271" i="13"/>
  <c r="BZ271" i="13" s="1"/>
  <c r="DQ342" i="13"/>
  <c r="DK343" i="13" s="1"/>
  <c r="DL343" i="13" s="1"/>
  <c r="DN343" i="13" s="1"/>
  <c r="DO342" i="13"/>
  <c r="CV199" i="13"/>
  <c r="CP200" i="13" s="1"/>
  <c r="CQ200" i="13" s="1"/>
  <c r="CS200" i="13" s="1"/>
  <c r="CT199" i="13"/>
  <c r="CU199" i="13" s="1"/>
  <c r="CA272" i="13"/>
  <c r="BU273" i="13" s="1"/>
  <c r="BV273" i="13" s="1"/>
  <c r="BX273" i="13" s="1"/>
  <c r="BY272" i="13"/>
  <c r="AG360" i="13"/>
  <c r="AI360" i="13"/>
  <c r="AO360" i="13" s="1"/>
  <c r="AM359" i="13"/>
  <c r="EU323" i="13" l="1"/>
  <c r="EO324" i="13"/>
  <c r="EQ324" i="13"/>
  <c r="EW324" i="13" s="1"/>
  <c r="EY324" i="13" s="1"/>
  <c r="DP341" i="13"/>
  <c r="DP342" i="13" s="1"/>
  <c r="BZ272" i="13"/>
  <c r="DQ343" i="13"/>
  <c r="DK344" i="13" s="1"/>
  <c r="DL344" i="13" s="1"/>
  <c r="DN344" i="13" s="1"/>
  <c r="DO343" i="13"/>
  <c r="CA273" i="13"/>
  <c r="BU274" i="13" s="1"/>
  <c r="BV274" i="13" s="1"/>
  <c r="BX274" i="13" s="1"/>
  <c r="BY273" i="13"/>
  <c r="AG361" i="13"/>
  <c r="AI361" i="13"/>
  <c r="AO361" i="13" s="1"/>
  <c r="AM360" i="13"/>
  <c r="EU324" i="13" l="1"/>
  <c r="EO325" i="13"/>
  <c r="EQ325" i="13"/>
  <c r="EW325" i="13" s="1"/>
  <c r="EY325" i="13" s="1"/>
  <c r="DP343" i="13"/>
  <c r="BZ273" i="13"/>
  <c r="DQ344" i="13"/>
  <c r="DK345" i="13" s="1"/>
  <c r="DL345" i="13" s="1"/>
  <c r="DN345" i="13" s="1"/>
  <c r="DO344" i="13"/>
  <c r="CV200" i="13"/>
  <c r="CP201" i="13" s="1"/>
  <c r="CQ201" i="13" s="1"/>
  <c r="CS201" i="13" s="1"/>
  <c r="CT200" i="13"/>
  <c r="CU200" i="13" s="1"/>
  <c r="CA274" i="13"/>
  <c r="BU275" i="13" s="1"/>
  <c r="BV275" i="13" s="1"/>
  <c r="BX275" i="13" s="1"/>
  <c r="BY274" i="13"/>
  <c r="AG362" i="13"/>
  <c r="AI362" i="13"/>
  <c r="AM361" i="13"/>
  <c r="EU325" i="13" l="1"/>
  <c r="EO326" i="13"/>
  <c r="EQ326" i="13"/>
  <c r="EW326" i="13" s="1"/>
  <c r="EY326" i="13" s="1"/>
  <c r="DP344" i="13"/>
  <c r="BZ274" i="13"/>
  <c r="DQ345" i="13"/>
  <c r="DK346" i="13" s="1"/>
  <c r="DL346" i="13" s="1"/>
  <c r="DN346" i="13" s="1"/>
  <c r="DO345" i="13"/>
  <c r="CA275" i="13"/>
  <c r="BU276" i="13" s="1"/>
  <c r="BV276" i="13" s="1"/>
  <c r="BX276" i="13" s="1"/>
  <c r="BY275" i="13"/>
  <c r="AM362" i="13"/>
  <c r="AO362" i="13"/>
  <c r="EO327" i="13" l="1"/>
  <c r="EQ327" i="13"/>
  <c r="EW327" i="13" s="1"/>
  <c r="EY327" i="13" s="1"/>
  <c r="EU326" i="13"/>
  <c r="DP345" i="13"/>
  <c r="BZ275" i="13"/>
  <c r="DQ346" i="13"/>
  <c r="DK347" i="13" s="1"/>
  <c r="DL347" i="13" s="1"/>
  <c r="DN347" i="13" s="1"/>
  <c r="DO346" i="13"/>
  <c r="CV201" i="13"/>
  <c r="CP202" i="13" s="1"/>
  <c r="CQ202" i="13" s="1"/>
  <c r="CS202" i="13" s="1"/>
  <c r="CT201" i="13"/>
  <c r="CU201" i="13" s="1"/>
  <c r="CA276" i="13"/>
  <c r="BU277" i="13" s="1"/>
  <c r="BV277" i="13" s="1"/>
  <c r="BX277" i="13" s="1"/>
  <c r="BY276" i="13"/>
  <c r="AG363" i="13"/>
  <c r="AI363" i="13"/>
  <c r="AO363" i="13" s="1"/>
  <c r="EQ328" i="13" l="1"/>
  <c r="EW328" i="13" s="1"/>
  <c r="EY328" i="13" s="1"/>
  <c r="EO328" i="13"/>
  <c r="EU327" i="13"/>
  <c r="DP346" i="13"/>
  <c r="BZ276" i="13"/>
  <c r="DQ347" i="13"/>
  <c r="DK348" i="13" s="1"/>
  <c r="DL348" i="13" s="1"/>
  <c r="DN348" i="13" s="1"/>
  <c r="DO347" i="13"/>
  <c r="CA277" i="13"/>
  <c r="BY277" i="13"/>
  <c r="AG364" i="13"/>
  <c r="AI364" i="13"/>
  <c r="AO364" i="13" s="1"/>
  <c r="AM363" i="13"/>
  <c r="EU328" i="13" l="1"/>
  <c r="EQ329" i="13"/>
  <c r="EW329" i="13" s="1"/>
  <c r="EY329" i="13" s="1"/>
  <c r="EO329" i="13"/>
  <c r="DP347" i="13"/>
  <c r="BZ277" i="13"/>
  <c r="BU278" i="13"/>
  <c r="BV278" i="13" s="1"/>
  <c r="DQ348" i="13"/>
  <c r="DK349" i="13" s="1"/>
  <c r="DL349" i="13" s="1"/>
  <c r="DN349" i="13" s="1"/>
  <c r="DO348" i="13"/>
  <c r="CV202" i="13"/>
  <c r="CP203" i="13" s="1"/>
  <c r="CQ203" i="13" s="1"/>
  <c r="CS203" i="13" s="1"/>
  <c r="CT202" i="13"/>
  <c r="CU202" i="13" s="1"/>
  <c r="AM364" i="13"/>
  <c r="AG365" i="13"/>
  <c r="AI365" i="13"/>
  <c r="AO365" i="13" s="1"/>
  <c r="EU329" i="13" l="1"/>
  <c r="EO330" i="13"/>
  <c r="EQ330" i="13"/>
  <c r="EW330" i="13" s="1"/>
  <c r="EY330" i="13" s="1"/>
  <c r="DP348" i="13"/>
  <c r="BX278" i="13"/>
  <c r="BY278" i="13" s="1"/>
  <c r="BZ278" i="13" s="1"/>
  <c r="DQ349" i="13"/>
  <c r="DO349" i="13"/>
  <c r="DP349" i="13" s="1"/>
  <c r="AM365" i="13"/>
  <c r="AG366" i="13"/>
  <c r="AI366" i="13"/>
  <c r="AO366" i="13" s="1"/>
  <c r="EU330" i="13" l="1"/>
  <c r="EQ331" i="13"/>
  <c r="EW331" i="13" s="1"/>
  <c r="EY331" i="13" s="1"/>
  <c r="EO331" i="13"/>
  <c r="CA278" i="13"/>
  <c r="BU279" i="13" s="1"/>
  <c r="BV279" i="13" s="1"/>
  <c r="BX279" i="13" s="1"/>
  <c r="DK350" i="13"/>
  <c r="DL350" i="13" s="1"/>
  <c r="CV203" i="13"/>
  <c r="CP204" i="13" s="1"/>
  <c r="CQ204" i="13" s="1"/>
  <c r="CS204" i="13" s="1"/>
  <c r="CT203" i="13"/>
  <c r="CU203" i="13" s="1"/>
  <c r="AG367" i="13"/>
  <c r="AI367" i="13"/>
  <c r="AO367" i="13" s="1"/>
  <c r="AM366" i="13"/>
  <c r="EO332" i="13" l="1"/>
  <c r="EQ332" i="13"/>
  <c r="EW332" i="13" s="1"/>
  <c r="EY332" i="13" s="1"/>
  <c r="EU331" i="13"/>
  <c r="CA279" i="13"/>
  <c r="BU280" i="13" s="1"/>
  <c r="BV280" i="13" s="1"/>
  <c r="BX280" i="13" s="1"/>
  <c r="BY279" i="13"/>
  <c r="DN350" i="13"/>
  <c r="DQ350" i="13" s="1"/>
  <c r="DK351" i="13" s="1"/>
  <c r="DL351" i="13" s="1"/>
  <c r="DN351" i="13" s="1"/>
  <c r="AM367" i="13"/>
  <c r="AI368" i="13"/>
  <c r="AO368" i="13" s="1"/>
  <c r="AG368" i="13"/>
  <c r="EU332" i="13" l="1"/>
  <c r="EQ333" i="13"/>
  <c r="EW333" i="13" s="1"/>
  <c r="EY333" i="13" s="1"/>
  <c r="EO333" i="13"/>
  <c r="EU333" i="13" s="1"/>
  <c r="DO350" i="13"/>
  <c r="DP350" i="13" s="1"/>
  <c r="BZ279" i="13"/>
  <c r="CA280" i="13"/>
  <c r="BU281" i="13" s="1"/>
  <c r="BV281" i="13" s="1"/>
  <c r="BX281" i="13" s="1"/>
  <c r="BY280" i="13"/>
  <c r="DQ351" i="13"/>
  <c r="DK352" i="13" s="1"/>
  <c r="DL352" i="13" s="1"/>
  <c r="DN352" i="13" s="1"/>
  <c r="DO352" i="13" s="1"/>
  <c r="DO351" i="13"/>
  <c r="CV204" i="13"/>
  <c r="CP205" i="13" s="1"/>
  <c r="CQ205" i="13" s="1"/>
  <c r="CS205" i="13" s="1"/>
  <c r="CT204" i="13"/>
  <c r="CU204" i="13" s="1"/>
  <c r="AM368" i="13"/>
  <c r="AG369" i="13"/>
  <c r="AI369" i="13"/>
  <c r="AO369" i="13" s="1"/>
  <c r="EQ334" i="13" l="1"/>
  <c r="EW334" i="13" s="1"/>
  <c r="EY334" i="13" s="1"/>
  <c r="EO334" i="13"/>
  <c r="DP351" i="13"/>
  <c r="DP352" i="13" s="1"/>
  <c r="BZ280" i="13"/>
  <c r="DQ352" i="13"/>
  <c r="DK353" i="13" s="1"/>
  <c r="DL353" i="13" s="1"/>
  <c r="DN353" i="13" s="1"/>
  <c r="DO353" i="13" s="1"/>
  <c r="BY281" i="13"/>
  <c r="CA281" i="13"/>
  <c r="BU282" i="13" s="1"/>
  <c r="BV282" i="13" s="1"/>
  <c r="AG370" i="13"/>
  <c r="AI370" i="13"/>
  <c r="AO370" i="13" s="1"/>
  <c r="AM369" i="13"/>
  <c r="EU334" i="13" l="1"/>
  <c r="EO335" i="13"/>
  <c r="EQ335" i="13"/>
  <c r="EW335" i="13" s="1"/>
  <c r="EY335" i="13" s="1"/>
  <c r="DQ353" i="13"/>
  <c r="DK354" i="13" s="1"/>
  <c r="DL354" i="13" s="1"/>
  <c r="DN354" i="13" s="1"/>
  <c r="DO354" i="13" s="1"/>
  <c r="BZ281" i="13"/>
  <c r="BX282" i="13"/>
  <c r="CA282" i="13" s="1"/>
  <c r="BU283" i="13" s="1"/>
  <c r="BV283" i="13" s="1"/>
  <c r="BX283" i="13" s="1"/>
  <c r="CA283" i="13" s="1"/>
  <c r="BU284" i="13" s="1"/>
  <c r="BV284" i="13" s="1"/>
  <c r="BX284" i="13" s="1"/>
  <c r="DP353" i="13"/>
  <c r="CV205" i="13"/>
  <c r="CT205" i="13"/>
  <c r="CU205" i="13" s="1"/>
  <c r="AM370" i="13"/>
  <c r="AG371" i="13"/>
  <c r="AI371" i="13"/>
  <c r="AO371" i="13" s="1"/>
  <c r="DQ354" i="13" l="1"/>
  <c r="DK355" i="13" s="1"/>
  <c r="DL355" i="13" s="1"/>
  <c r="DN355" i="13" s="1"/>
  <c r="DO355" i="13" s="1"/>
  <c r="EO336" i="13"/>
  <c r="EQ336" i="13"/>
  <c r="EW336" i="13" s="1"/>
  <c r="EY336" i="13" s="1"/>
  <c r="EU335" i="13"/>
  <c r="BY283" i="13"/>
  <c r="BY282" i="13"/>
  <c r="DP354" i="13"/>
  <c r="CP206" i="13"/>
  <c r="CQ206" i="13" s="1"/>
  <c r="CS206" i="13" s="1"/>
  <c r="CA284" i="13"/>
  <c r="BU285" i="13" s="1"/>
  <c r="BV285" i="13" s="1"/>
  <c r="BX285" i="13" s="1"/>
  <c r="BY284" i="13"/>
  <c r="AG372" i="13"/>
  <c r="AI372" i="13"/>
  <c r="AO372" i="13" s="1"/>
  <c r="AM371" i="13"/>
  <c r="DQ355" i="13" l="1"/>
  <c r="DK356" i="13" s="1"/>
  <c r="DL356" i="13" s="1"/>
  <c r="DN356" i="13" s="1"/>
  <c r="DQ356" i="13" s="1"/>
  <c r="DK357" i="13" s="1"/>
  <c r="DL357" i="13" s="1"/>
  <c r="DN357" i="13" s="1"/>
  <c r="EO337" i="13"/>
  <c r="EQ337" i="13"/>
  <c r="EW337" i="13" s="1"/>
  <c r="EY337" i="13" s="1"/>
  <c r="EU336" i="13"/>
  <c r="BZ282" i="13"/>
  <c r="BZ283" i="13" s="1"/>
  <c r="BZ284" i="13" s="1"/>
  <c r="DP355" i="13"/>
  <c r="CV206" i="13"/>
  <c r="CP207" i="13" s="1"/>
  <c r="CQ207" i="13" s="1"/>
  <c r="CS207" i="13" s="1"/>
  <c r="CT206" i="13"/>
  <c r="CU206" i="13" s="1"/>
  <c r="CA285" i="13"/>
  <c r="BU286" i="13" s="1"/>
  <c r="BV286" i="13" s="1"/>
  <c r="BX286" i="13" s="1"/>
  <c r="BY285" i="13"/>
  <c r="AM372" i="13"/>
  <c r="AG373" i="13"/>
  <c r="AI373" i="13"/>
  <c r="DO356" i="13" l="1"/>
  <c r="DP356" i="13" s="1"/>
  <c r="EU337" i="13"/>
  <c r="EQ338" i="13"/>
  <c r="EW338" i="13" s="1"/>
  <c r="EY338" i="13" s="1"/>
  <c r="EO338" i="13"/>
  <c r="BZ285" i="13"/>
  <c r="DQ357" i="13"/>
  <c r="DK358" i="13" s="1"/>
  <c r="DL358" i="13" s="1"/>
  <c r="DN358" i="13" s="1"/>
  <c r="DO357" i="13"/>
  <c r="CA286" i="13"/>
  <c r="BU287" i="13" s="1"/>
  <c r="BV287" i="13" s="1"/>
  <c r="BY286" i="13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O373" i="13"/>
  <c r="AM373" i="13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EU338" i="13" l="1"/>
  <c r="EQ339" i="13"/>
  <c r="EW339" i="13" s="1"/>
  <c r="EY339" i="13" s="1"/>
  <c r="EO339" i="13"/>
  <c r="BZ286" i="13"/>
  <c r="AQ373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39" i="13"/>
  <c r="AQ40" i="13"/>
  <c r="AQ41" i="13"/>
  <c r="AQ42" i="13"/>
  <c r="AQ43" i="13"/>
  <c r="AQ44" i="13"/>
  <c r="AQ45" i="13"/>
  <c r="AQ46" i="13"/>
  <c r="AQ47" i="13"/>
  <c r="AQ48" i="13"/>
  <c r="AQ49" i="13"/>
  <c r="AQ50" i="13"/>
  <c r="AQ51" i="13"/>
  <c r="AQ52" i="13"/>
  <c r="AQ53" i="13"/>
  <c r="AQ54" i="13"/>
  <c r="AQ55" i="13"/>
  <c r="AQ56" i="13"/>
  <c r="AQ57" i="13"/>
  <c r="AQ58" i="13"/>
  <c r="AQ59" i="13"/>
  <c r="AQ60" i="13"/>
  <c r="AQ61" i="13"/>
  <c r="AQ62" i="13"/>
  <c r="AQ63" i="13"/>
  <c r="AQ64" i="13"/>
  <c r="AQ65" i="13"/>
  <c r="AQ66" i="13"/>
  <c r="AQ67" i="13"/>
  <c r="AQ68" i="13"/>
  <c r="AQ69" i="13"/>
  <c r="AQ70" i="13"/>
  <c r="AQ71" i="13"/>
  <c r="AQ72" i="13"/>
  <c r="AQ73" i="13"/>
  <c r="AQ74" i="13"/>
  <c r="AQ75" i="13"/>
  <c r="AQ76" i="13"/>
  <c r="AQ77" i="13"/>
  <c r="AQ78" i="13"/>
  <c r="AQ79" i="13"/>
  <c r="AQ80" i="13"/>
  <c r="AQ81" i="13"/>
  <c r="AQ82" i="13"/>
  <c r="AQ83" i="13"/>
  <c r="AQ84" i="13"/>
  <c r="AQ85" i="13"/>
  <c r="AQ86" i="13"/>
  <c r="AQ87" i="13"/>
  <c r="AQ88" i="13"/>
  <c r="AQ89" i="13"/>
  <c r="AQ90" i="13"/>
  <c r="AQ91" i="13"/>
  <c r="AQ92" i="13"/>
  <c r="AQ93" i="13"/>
  <c r="AQ94" i="13"/>
  <c r="AQ95" i="13"/>
  <c r="AQ96" i="13"/>
  <c r="AQ97" i="13"/>
  <c r="AQ98" i="13"/>
  <c r="AQ99" i="13"/>
  <c r="AQ100" i="13"/>
  <c r="AQ101" i="13"/>
  <c r="AQ102" i="13"/>
  <c r="AQ103" i="13"/>
  <c r="AQ104" i="13"/>
  <c r="AQ105" i="13"/>
  <c r="AQ106" i="13"/>
  <c r="AQ107" i="13"/>
  <c r="AQ108" i="13"/>
  <c r="AQ109" i="13"/>
  <c r="AQ110" i="13"/>
  <c r="AQ111" i="13"/>
  <c r="AQ112" i="13"/>
  <c r="AQ113" i="13"/>
  <c r="AQ114" i="13"/>
  <c r="AQ115" i="13"/>
  <c r="AQ116" i="13"/>
  <c r="AQ117" i="13"/>
  <c r="AQ118" i="13"/>
  <c r="AQ119" i="13"/>
  <c r="AQ120" i="13"/>
  <c r="AQ121" i="13"/>
  <c r="AQ122" i="13"/>
  <c r="AQ123" i="13"/>
  <c r="AQ124" i="13"/>
  <c r="AQ125" i="13"/>
  <c r="AQ126" i="13"/>
  <c r="AQ127" i="13"/>
  <c r="AQ128" i="13"/>
  <c r="AQ129" i="13"/>
  <c r="AQ130" i="13"/>
  <c r="AQ131" i="13"/>
  <c r="AQ132" i="13"/>
  <c r="AQ133" i="13"/>
  <c r="AQ134" i="13"/>
  <c r="AQ135" i="13"/>
  <c r="AQ136" i="13"/>
  <c r="AQ137" i="13"/>
  <c r="AQ138" i="13"/>
  <c r="AQ139" i="13"/>
  <c r="AQ140" i="13"/>
  <c r="AQ141" i="13"/>
  <c r="AQ142" i="13"/>
  <c r="AQ143" i="13"/>
  <c r="AQ144" i="13"/>
  <c r="AQ145" i="13"/>
  <c r="AQ146" i="13"/>
  <c r="AQ147" i="13"/>
  <c r="AQ148" i="13"/>
  <c r="AQ149" i="13"/>
  <c r="AQ150" i="13"/>
  <c r="AQ151" i="13"/>
  <c r="AQ152" i="13"/>
  <c r="AQ153" i="13"/>
  <c r="AQ154" i="13"/>
  <c r="AQ155" i="13"/>
  <c r="AQ156" i="13"/>
  <c r="AQ157" i="13"/>
  <c r="AQ158" i="13"/>
  <c r="AQ159" i="13"/>
  <c r="AQ160" i="13"/>
  <c r="AQ161" i="13"/>
  <c r="AQ162" i="13"/>
  <c r="AQ163" i="13"/>
  <c r="AQ164" i="13"/>
  <c r="AQ165" i="13"/>
  <c r="AQ166" i="13"/>
  <c r="AQ167" i="13"/>
  <c r="AQ168" i="13"/>
  <c r="AQ169" i="13"/>
  <c r="AQ170" i="13"/>
  <c r="AQ171" i="13"/>
  <c r="AQ172" i="13"/>
  <c r="AQ173" i="13"/>
  <c r="AQ174" i="13"/>
  <c r="AQ175" i="13"/>
  <c r="AQ176" i="13"/>
  <c r="AQ177" i="13"/>
  <c r="AQ178" i="13"/>
  <c r="AQ179" i="13"/>
  <c r="AQ180" i="13"/>
  <c r="AQ181" i="13"/>
  <c r="AQ182" i="13"/>
  <c r="AQ183" i="13"/>
  <c r="AQ184" i="13"/>
  <c r="AQ185" i="13"/>
  <c r="AQ186" i="13"/>
  <c r="AQ187" i="13"/>
  <c r="AQ188" i="13"/>
  <c r="AQ189" i="13"/>
  <c r="AQ190" i="13"/>
  <c r="AQ191" i="13"/>
  <c r="AQ192" i="13"/>
  <c r="AQ193" i="13"/>
  <c r="AQ194" i="13"/>
  <c r="AQ195" i="13"/>
  <c r="AQ196" i="13"/>
  <c r="AQ197" i="13"/>
  <c r="AQ198" i="13"/>
  <c r="AQ199" i="13"/>
  <c r="AQ200" i="13"/>
  <c r="AQ201" i="13"/>
  <c r="AQ202" i="13"/>
  <c r="AQ203" i="13"/>
  <c r="AQ204" i="13"/>
  <c r="AQ205" i="13"/>
  <c r="AQ206" i="13"/>
  <c r="AQ207" i="13"/>
  <c r="AQ208" i="13"/>
  <c r="AQ209" i="13"/>
  <c r="AQ210" i="13"/>
  <c r="AQ211" i="13"/>
  <c r="AQ212" i="13"/>
  <c r="AQ213" i="13"/>
  <c r="AQ214" i="13"/>
  <c r="AQ215" i="13"/>
  <c r="AQ216" i="13"/>
  <c r="AQ217" i="13"/>
  <c r="AQ218" i="13"/>
  <c r="AQ219" i="13"/>
  <c r="AQ220" i="13"/>
  <c r="AQ221" i="13"/>
  <c r="AQ222" i="13"/>
  <c r="AQ223" i="13"/>
  <c r="AQ224" i="13"/>
  <c r="AQ225" i="13"/>
  <c r="AQ226" i="13"/>
  <c r="AQ227" i="13"/>
  <c r="AQ228" i="13"/>
  <c r="AQ229" i="13"/>
  <c r="AQ230" i="13"/>
  <c r="AQ231" i="13"/>
  <c r="AQ232" i="13"/>
  <c r="AQ233" i="13"/>
  <c r="AQ234" i="13"/>
  <c r="AQ235" i="13"/>
  <c r="AQ236" i="13"/>
  <c r="AQ237" i="13"/>
  <c r="AQ238" i="13"/>
  <c r="AQ239" i="13"/>
  <c r="AQ240" i="13"/>
  <c r="AQ241" i="13"/>
  <c r="AQ242" i="13"/>
  <c r="AQ243" i="13"/>
  <c r="AQ244" i="13"/>
  <c r="AQ245" i="13"/>
  <c r="AQ246" i="13"/>
  <c r="AQ247" i="13"/>
  <c r="AQ248" i="13"/>
  <c r="AQ249" i="13"/>
  <c r="AQ250" i="13"/>
  <c r="AQ251" i="13"/>
  <c r="AQ252" i="13"/>
  <c r="AQ253" i="13"/>
  <c r="AQ254" i="13"/>
  <c r="AQ255" i="13"/>
  <c r="AQ256" i="13"/>
  <c r="AQ257" i="13"/>
  <c r="AQ258" i="13"/>
  <c r="AQ259" i="13"/>
  <c r="AQ260" i="13"/>
  <c r="AQ261" i="13"/>
  <c r="AQ262" i="13"/>
  <c r="AQ263" i="13"/>
  <c r="AQ264" i="13"/>
  <c r="AQ265" i="13"/>
  <c r="AQ266" i="13"/>
  <c r="AQ267" i="13"/>
  <c r="AQ268" i="13"/>
  <c r="AQ269" i="13"/>
  <c r="AQ270" i="13"/>
  <c r="AQ271" i="13"/>
  <c r="AQ272" i="13"/>
  <c r="AQ273" i="13"/>
  <c r="AQ274" i="13"/>
  <c r="AQ275" i="13"/>
  <c r="AQ276" i="13"/>
  <c r="AQ277" i="13"/>
  <c r="AQ278" i="13"/>
  <c r="AQ279" i="13"/>
  <c r="AQ280" i="13"/>
  <c r="AQ281" i="13"/>
  <c r="AQ282" i="13"/>
  <c r="AQ283" i="13"/>
  <c r="AQ284" i="13"/>
  <c r="AQ285" i="13"/>
  <c r="AQ286" i="13"/>
  <c r="AQ287" i="13"/>
  <c r="AQ288" i="13"/>
  <c r="AQ289" i="13"/>
  <c r="AQ290" i="13"/>
  <c r="AQ291" i="13"/>
  <c r="AQ292" i="13"/>
  <c r="AQ293" i="13"/>
  <c r="AQ294" i="13"/>
  <c r="AQ295" i="13"/>
  <c r="AQ296" i="13"/>
  <c r="AQ297" i="13"/>
  <c r="AQ298" i="13"/>
  <c r="AQ299" i="13"/>
  <c r="AQ300" i="13"/>
  <c r="AQ301" i="13"/>
  <c r="AQ302" i="13"/>
  <c r="AQ303" i="13"/>
  <c r="AQ304" i="13"/>
  <c r="AQ305" i="13"/>
  <c r="AQ306" i="13"/>
  <c r="AQ307" i="13"/>
  <c r="AQ308" i="13"/>
  <c r="AQ309" i="13"/>
  <c r="AQ310" i="13"/>
  <c r="AQ311" i="13"/>
  <c r="AQ312" i="13"/>
  <c r="AQ313" i="13"/>
  <c r="AQ314" i="13"/>
  <c r="AQ315" i="13"/>
  <c r="AQ316" i="13"/>
  <c r="AQ317" i="13"/>
  <c r="AQ318" i="13"/>
  <c r="AQ319" i="13"/>
  <c r="AQ320" i="13"/>
  <c r="AQ321" i="13"/>
  <c r="AQ322" i="13"/>
  <c r="AQ323" i="13"/>
  <c r="AQ324" i="13"/>
  <c r="AQ325" i="13"/>
  <c r="AQ326" i="13"/>
  <c r="AQ327" i="13"/>
  <c r="AQ328" i="13"/>
  <c r="AQ329" i="13"/>
  <c r="AQ330" i="13"/>
  <c r="AQ331" i="13"/>
  <c r="AQ332" i="13"/>
  <c r="AQ333" i="13"/>
  <c r="AQ334" i="13"/>
  <c r="AQ335" i="13"/>
  <c r="AQ336" i="13"/>
  <c r="AQ337" i="13"/>
  <c r="AQ338" i="13"/>
  <c r="AQ339" i="13"/>
  <c r="AQ340" i="13"/>
  <c r="AQ341" i="13"/>
  <c r="AQ342" i="13"/>
  <c r="AQ343" i="13"/>
  <c r="AQ344" i="13"/>
  <c r="AQ345" i="13"/>
  <c r="AQ346" i="13"/>
  <c r="AQ347" i="13"/>
  <c r="AQ348" i="13"/>
  <c r="AQ349" i="13"/>
  <c r="AQ350" i="13"/>
  <c r="AQ351" i="13"/>
  <c r="AQ352" i="13"/>
  <c r="AQ353" i="13"/>
  <c r="AQ354" i="13"/>
  <c r="AQ355" i="13"/>
  <c r="AQ356" i="13"/>
  <c r="AQ357" i="13"/>
  <c r="AQ358" i="13"/>
  <c r="AQ359" i="13"/>
  <c r="AQ360" i="13"/>
  <c r="AQ361" i="13"/>
  <c r="AQ362" i="13"/>
  <c r="AQ363" i="13"/>
  <c r="AQ364" i="13"/>
  <c r="AQ365" i="13"/>
  <c r="AQ366" i="13"/>
  <c r="AQ367" i="13"/>
  <c r="AQ368" i="13"/>
  <c r="AQ369" i="13"/>
  <c r="AQ370" i="13"/>
  <c r="AQ371" i="13"/>
  <c r="AQ372" i="13"/>
  <c r="BX287" i="13"/>
  <c r="CA287" i="13" s="1"/>
  <c r="BU288" i="13" s="1"/>
  <c r="BV288" i="13" s="1"/>
  <c r="BX288" i="13" s="1"/>
  <c r="DP357" i="13"/>
  <c r="DO358" i="13"/>
  <c r="DQ358" i="13"/>
  <c r="DK359" i="13" s="1"/>
  <c r="DL359" i="13" s="1"/>
  <c r="CV207" i="13"/>
  <c r="CP208" i="13" s="1"/>
  <c r="CQ208" i="13" s="1"/>
  <c r="CS208" i="13" s="1"/>
  <c r="CT207" i="13"/>
  <c r="CU207" i="13" s="1"/>
  <c r="AH68" i="12"/>
  <c r="AD68" i="12"/>
  <c r="Z68" i="12"/>
  <c r="V68" i="12"/>
  <c r="R68" i="12"/>
  <c r="N68" i="12"/>
  <c r="J68" i="12"/>
  <c r="F68" i="12"/>
  <c r="F72" i="12"/>
  <c r="F74" i="12" s="1"/>
  <c r="AG68" i="12"/>
  <c r="AC68" i="12"/>
  <c r="Y68" i="12"/>
  <c r="U68" i="12"/>
  <c r="Q68" i="12"/>
  <c r="M68" i="12"/>
  <c r="I68" i="12"/>
  <c r="AF68" i="12"/>
  <c r="AB68" i="12"/>
  <c r="X68" i="12"/>
  <c r="T68" i="12"/>
  <c r="P68" i="12"/>
  <c r="L68" i="12"/>
  <c r="H68" i="12"/>
  <c r="AI68" i="12"/>
  <c r="AE68" i="12"/>
  <c r="AA68" i="12"/>
  <c r="W68" i="12"/>
  <c r="S68" i="12"/>
  <c r="O68" i="12"/>
  <c r="K68" i="12"/>
  <c r="G68" i="12"/>
  <c r="EU339" i="13" l="1"/>
  <c r="EO340" i="13"/>
  <c r="EQ340" i="13"/>
  <c r="EW340" i="13" s="1"/>
  <c r="EY340" i="13" s="1"/>
  <c r="M70" i="6"/>
  <c r="J20" i="12" s="1"/>
  <c r="H70" i="6" s="1"/>
  <c r="BY287" i="13"/>
  <c r="BZ287" i="13" s="1"/>
  <c r="DN359" i="13"/>
  <c r="DQ359" i="13" s="1"/>
  <c r="DK360" i="13" s="1"/>
  <c r="DL360" i="13" s="1"/>
  <c r="DN360" i="13" s="1"/>
  <c r="DP358" i="13"/>
  <c r="CA288" i="13"/>
  <c r="BU289" i="13" s="1"/>
  <c r="BV289" i="13" s="1"/>
  <c r="BX289" i="13" s="1"/>
  <c r="BY288" i="13"/>
  <c r="G72" i="12"/>
  <c r="G74" i="12" s="1"/>
  <c r="EO341" i="13" l="1"/>
  <c r="EQ341" i="13"/>
  <c r="EW341" i="13" s="1"/>
  <c r="EY341" i="13" s="1"/>
  <c r="EU340" i="13"/>
  <c r="DO359" i="13"/>
  <c r="DP359" i="13" s="1"/>
  <c r="BZ288" i="13"/>
  <c r="DQ360" i="13"/>
  <c r="DK361" i="13" s="1"/>
  <c r="DL361" i="13" s="1"/>
  <c r="DN361" i="13" s="1"/>
  <c r="DO360" i="13"/>
  <c r="CV208" i="13"/>
  <c r="CP209" i="13" s="1"/>
  <c r="CQ209" i="13" s="1"/>
  <c r="CS209" i="13" s="1"/>
  <c r="CT208" i="13"/>
  <c r="CU208" i="13" s="1"/>
  <c r="BY289" i="13"/>
  <c r="H72" i="12"/>
  <c r="H74" i="12" s="1"/>
  <c r="CA289" i="13"/>
  <c r="EQ342" i="13" l="1"/>
  <c r="EW342" i="13" s="1"/>
  <c r="EY342" i="13" s="1"/>
  <c r="EO342" i="13"/>
  <c r="EU341" i="13"/>
  <c r="DP360" i="13"/>
  <c r="I72" i="12"/>
  <c r="I74" i="12" s="1"/>
  <c r="BZ289" i="13"/>
  <c r="BU290" i="13"/>
  <c r="BV290" i="13" s="1"/>
  <c r="BX290" i="13" s="1"/>
  <c r="DQ361" i="13"/>
  <c r="DO361" i="13"/>
  <c r="DP361" i="13" l="1"/>
  <c r="EQ343" i="13"/>
  <c r="EW343" i="13" s="1"/>
  <c r="EY343" i="13" s="1"/>
  <c r="EO343" i="13"/>
  <c r="EU342" i="13"/>
  <c r="J72" i="12"/>
  <c r="J74" i="12" s="1"/>
  <c r="DK362" i="13"/>
  <c r="DL362" i="13" s="1"/>
  <c r="CV209" i="13"/>
  <c r="CP210" i="13" s="1"/>
  <c r="CQ210" i="13" s="1"/>
  <c r="CS210" i="13" s="1"/>
  <c r="CT209" i="13"/>
  <c r="CU209" i="13" s="1"/>
  <c r="EQ344" i="13" l="1"/>
  <c r="EW344" i="13" s="1"/>
  <c r="EY344" i="13" s="1"/>
  <c r="EO344" i="13"/>
  <c r="EU343" i="13"/>
  <c r="K72" i="12"/>
  <c r="L72" i="12" s="1"/>
  <c r="DN362" i="13"/>
  <c r="DQ362" i="13" s="1"/>
  <c r="DK363" i="13" s="1"/>
  <c r="DL363" i="13" s="1"/>
  <c r="DN363" i="13" s="1"/>
  <c r="BY290" i="13"/>
  <c r="CA290" i="13"/>
  <c r="BU291" i="13" s="1"/>
  <c r="BV291" i="13" s="1"/>
  <c r="BX291" i="13" s="1"/>
  <c r="EO345" i="13" l="1"/>
  <c r="EQ345" i="13"/>
  <c r="EW345" i="13" s="1"/>
  <c r="EY345" i="13" s="1"/>
  <c r="EU344" i="13"/>
  <c r="K74" i="12"/>
  <c r="BZ290" i="13"/>
  <c r="DQ363" i="13"/>
  <c r="DK364" i="13" s="1"/>
  <c r="DL364" i="13" s="1"/>
  <c r="DN364" i="13" s="1"/>
  <c r="DQ364" i="13" s="1"/>
  <c r="DK365" i="13" s="1"/>
  <c r="DL365" i="13" s="1"/>
  <c r="DN365" i="13" s="1"/>
  <c r="DO363" i="13"/>
  <c r="DO362" i="13"/>
  <c r="CV210" i="13"/>
  <c r="CP211" i="13" s="1"/>
  <c r="CQ211" i="13" s="1"/>
  <c r="CS211" i="13" s="1"/>
  <c r="CT210" i="13"/>
  <c r="CU210" i="13" s="1"/>
  <c r="CA291" i="13"/>
  <c r="BU292" i="13" s="1"/>
  <c r="BV292" i="13" s="1"/>
  <c r="BX292" i="13" s="1"/>
  <c r="BY291" i="13"/>
  <c r="L74" i="12"/>
  <c r="M72" i="12"/>
  <c r="EU345" i="13" l="1"/>
  <c r="EO346" i="13"/>
  <c r="EQ346" i="13"/>
  <c r="EW346" i="13" s="1"/>
  <c r="EY346" i="13" s="1"/>
  <c r="BZ291" i="13"/>
  <c r="DO364" i="13"/>
  <c r="DP362" i="13"/>
  <c r="DP363" i="13" s="1"/>
  <c r="DQ365" i="13"/>
  <c r="DK366" i="13" s="1"/>
  <c r="DL366" i="13" s="1"/>
  <c r="DN366" i="13" s="1"/>
  <c r="DO365" i="13"/>
  <c r="M74" i="12"/>
  <c r="N72" i="12"/>
  <c r="DP364" i="13" l="1"/>
  <c r="DP365" i="13" s="1"/>
  <c r="EU346" i="13"/>
  <c r="EO347" i="13"/>
  <c r="EQ347" i="13"/>
  <c r="EW347" i="13" s="1"/>
  <c r="EY347" i="13" s="1"/>
  <c r="DQ366" i="13"/>
  <c r="DK367" i="13" s="1"/>
  <c r="DL367" i="13" s="1"/>
  <c r="DN367" i="13" s="1"/>
  <c r="DO366" i="13"/>
  <c r="CV211" i="13"/>
  <c r="CP212" i="13" s="1"/>
  <c r="CQ212" i="13" s="1"/>
  <c r="CS212" i="13" s="1"/>
  <c r="CT211" i="13"/>
  <c r="CU211" i="13" s="1"/>
  <c r="BY292" i="13"/>
  <c r="CA292" i="13"/>
  <c r="BU293" i="13" s="1"/>
  <c r="N74" i="12"/>
  <c r="O72" i="12"/>
  <c r="EU347" i="13" l="1"/>
  <c r="EQ348" i="13"/>
  <c r="EW348" i="13" s="1"/>
  <c r="EY348" i="13" s="1"/>
  <c r="EO348" i="13"/>
  <c r="EU348" i="13" s="1"/>
  <c r="DP366" i="13"/>
  <c r="BZ292" i="13"/>
  <c r="DQ367" i="13"/>
  <c r="DK368" i="13" s="1"/>
  <c r="DL368" i="13" s="1"/>
  <c r="DN368" i="13" s="1"/>
  <c r="DO367" i="13"/>
  <c r="BV293" i="13"/>
  <c r="O74" i="12"/>
  <c r="P72" i="12"/>
  <c r="DP367" i="13" l="1"/>
  <c r="EQ349" i="13"/>
  <c r="EW349" i="13" s="1"/>
  <c r="EY349" i="13" s="1"/>
  <c r="EO349" i="13"/>
  <c r="BX293" i="13"/>
  <c r="BY293" i="13" s="1"/>
  <c r="DQ368" i="13"/>
  <c r="DK369" i="13" s="1"/>
  <c r="DL369" i="13" s="1"/>
  <c r="DN369" i="13" s="1"/>
  <c r="DO368" i="13"/>
  <c r="CV212" i="13"/>
  <c r="CP213" i="13" s="1"/>
  <c r="CQ213" i="13" s="1"/>
  <c r="CS213" i="13" s="1"/>
  <c r="CT212" i="13"/>
  <c r="CU212" i="13" s="1"/>
  <c r="P74" i="12"/>
  <c r="Q72" i="12"/>
  <c r="EU349" i="13" l="1"/>
  <c r="EQ350" i="13"/>
  <c r="EW350" i="13" s="1"/>
  <c r="EY350" i="13" s="1"/>
  <c r="EO350" i="13"/>
  <c r="DP368" i="13"/>
  <c r="CA293" i="13"/>
  <c r="BU294" i="13" s="1"/>
  <c r="BV294" i="13" s="1"/>
  <c r="BX294" i="13" s="1"/>
  <c r="BY294" i="13" s="1"/>
  <c r="BZ293" i="13"/>
  <c r="DQ369" i="13"/>
  <c r="DK370" i="13" s="1"/>
  <c r="DL370" i="13" s="1"/>
  <c r="DN370" i="13" s="1"/>
  <c r="DO369" i="13"/>
  <c r="DP369" i="13" s="1"/>
  <c r="Q74" i="12"/>
  <c r="R72" i="12"/>
  <c r="EO351" i="13" l="1"/>
  <c r="EQ351" i="13"/>
  <c r="EW351" i="13" s="1"/>
  <c r="EY351" i="13" s="1"/>
  <c r="EU350" i="13"/>
  <c r="BZ294" i="13"/>
  <c r="CA294" i="13"/>
  <c r="BU295" i="13" s="1"/>
  <c r="BV295" i="13" s="1"/>
  <c r="BX295" i="13" s="1"/>
  <c r="CA295" i="13" s="1"/>
  <c r="BU296" i="13" s="1"/>
  <c r="BV296" i="13" s="1"/>
  <c r="DQ370" i="13"/>
  <c r="DK371" i="13" s="1"/>
  <c r="DL371" i="13" s="1"/>
  <c r="DN371" i="13" s="1"/>
  <c r="DO370" i="13"/>
  <c r="CV213" i="13"/>
  <c r="CP214" i="13" s="1"/>
  <c r="CQ214" i="13" s="1"/>
  <c r="CS214" i="13" s="1"/>
  <c r="CT213" i="13"/>
  <c r="CU213" i="13" s="1"/>
  <c r="R74" i="12"/>
  <c r="S72" i="12"/>
  <c r="EU351" i="13" l="1"/>
  <c r="EQ352" i="13"/>
  <c r="EW352" i="13" s="1"/>
  <c r="EY352" i="13" s="1"/>
  <c r="EO352" i="13"/>
  <c r="DP370" i="13"/>
  <c r="BY295" i="13"/>
  <c r="BZ295" i="13" s="1"/>
  <c r="BX296" i="13"/>
  <c r="BY296" i="13" s="1"/>
  <c r="DQ371" i="13"/>
  <c r="DK372" i="13" s="1"/>
  <c r="DL372" i="13" s="1"/>
  <c r="DN372" i="13" s="1"/>
  <c r="DO371" i="13"/>
  <c r="DP371" i="13" s="1"/>
  <c r="S74" i="12"/>
  <c r="T72" i="12"/>
  <c r="EU352" i="13" l="1"/>
  <c r="EO353" i="13"/>
  <c r="EQ353" i="13"/>
  <c r="EW353" i="13" s="1"/>
  <c r="EY353" i="13" s="1"/>
  <c r="BZ296" i="13"/>
  <c r="CA296" i="13"/>
  <c r="BU297" i="13" s="1"/>
  <c r="BV297" i="13" s="1"/>
  <c r="BX297" i="13" s="1"/>
  <c r="DQ372" i="13"/>
  <c r="DK373" i="13" s="1"/>
  <c r="DL373" i="13" s="1"/>
  <c r="DN373" i="13" s="1"/>
  <c r="DO372" i="13"/>
  <c r="CV214" i="13"/>
  <c r="CP215" i="13" s="1"/>
  <c r="CQ215" i="13" s="1"/>
  <c r="CS215" i="13" s="1"/>
  <c r="CT214" i="13"/>
  <c r="CU214" i="13" s="1"/>
  <c r="T74" i="12"/>
  <c r="U72" i="12"/>
  <c r="EQ354" i="13" l="1"/>
  <c r="EW354" i="13" s="1"/>
  <c r="EY354" i="13" s="1"/>
  <c r="EO354" i="13"/>
  <c r="EU353" i="13"/>
  <c r="DP372" i="13"/>
  <c r="DQ373" i="13"/>
  <c r="DO373" i="13"/>
  <c r="F117" i="12"/>
  <c r="F119" i="12" s="1"/>
  <c r="CA297" i="13"/>
  <c r="BU298" i="13" s="1"/>
  <c r="BV298" i="13" s="1"/>
  <c r="BX298" i="13" s="1"/>
  <c r="BY297" i="13"/>
  <c r="U74" i="12"/>
  <c r="V72" i="12"/>
  <c r="EU354" i="13" l="1"/>
  <c r="EQ355" i="13"/>
  <c r="EW355" i="13" s="1"/>
  <c r="EY355" i="13" s="1"/>
  <c r="EO355" i="13"/>
  <c r="DP373" i="13"/>
  <c r="AH113" i="12"/>
  <c r="AI113" i="12"/>
  <c r="BZ297" i="13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S113" i="12"/>
  <c r="F113" i="12"/>
  <c r="CV215" i="13"/>
  <c r="CP216" i="13" s="1"/>
  <c r="CQ216" i="13" s="1"/>
  <c r="CS216" i="13" s="1"/>
  <c r="CT215" i="13"/>
  <c r="CU215" i="13" s="1"/>
  <c r="CA298" i="13"/>
  <c r="BU299" i="13" s="1"/>
  <c r="BV299" i="13" s="1"/>
  <c r="BX299" i="13" s="1"/>
  <c r="BY298" i="13"/>
  <c r="V74" i="12"/>
  <c r="W72" i="12"/>
  <c r="EU355" i="13" l="1"/>
  <c r="EO356" i="13"/>
  <c r="EQ356" i="13"/>
  <c r="EW356" i="13" s="1"/>
  <c r="EY356" i="13" s="1"/>
  <c r="BZ298" i="13"/>
  <c r="G117" i="12"/>
  <c r="G119" i="12" s="1"/>
  <c r="CA299" i="13"/>
  <c r="BU300" i="13" s="1"/>
  <c r="BV300" i="13" s="1"/>
  <c r="BX300" i="13" s="1"/>
  <c r="BY299" i="13"/>
  <c r="W74" i="12"/>
  <c r="X72" i="12"/>
  <c r="EU356" i="13" l="1"/>
  <c r="BZ299" i="13"/>
  <c r="EO357" i="13"/>
  <c r="EQ357" i="13"/>
  <c r="EW357" i="13" s="1"/>
  <c r="EY357" i="13" s="1"/>
  <c r="H117" i="12"/>
  <c r="H119" i="12" s="1"/>
  <c r="CV216" i="13"/>
  <c r="CP217" i="13" s="1"/>
  <c r="CQ217" i="13" s="1"/>
  <c r="CS217" i="13" s="1"/>
  <c r="CT216" i="13"/>
  <c r="CU216" i="13" s="1"/>
  <c r="CA300" i="13"/>
  <c r="BU301" i="13" s="1"/>
  <c r="BV301" i="13" s="1"/>
  <c r="BX301" i="13" s="1"/>
  <c r="BY300" i="13"/>
  <c r="X74" i="12"/>
  <c r="Y72" i="12"/>
  <c r="BZ300" i="13" l="1"/>
  <c r="EU357" i="13"/>
  <c r="EQ358" i="13"/>
  <c r="EW358" i="13" s="1"/>
  <c r="EY358" i="13" s="1"/>
  <c r="EO358" i="13"/>
  <c r="I117" i="12"/>
  <c r="I119" i="12" s="1"/>
  <c r="CA301" i="13"/>
  <c r="BY301" i="13"/>
  <c r="BZ301" i="13" s="1"/>
  <c r="Y74" i="12"/>
  <c r="Z72" i="12"/>
  <c r="EO359" i="13" l="1"/>
  <c r="EQ359" i="13"/>
  <c r="EW359" i="13" s="1"/>
  <c r="EY359" i="13" s="1"/>
  <c r="EU358" i="13"/>
  <c r="BU302" i="13"/>
  <c r="BV302" i="13" s="1"/>
  <c r="J117" i="12"/>
  <c r="J119" i="12" s="1"/>
  <c r="CV217" i="13"/>
  <c r="CT217" i="13"/>
  <c r="CU217" i="13" s="1"/>
  <c r="Z74" i="12"/>
  <c r="AA72" i="12"/>
  <c r="EU359" i="13" l="1"/>
  <c r="EO360" i="13"/>
  <c r="EQ360" i="13"/>
  <c r="EW360" i="13" s="1"/>
  <c r="EY360" i="13" s="1"/>
  <c r="BX302" i="13"/>
  <c r="CA302" i="13" s="1"/>
  <c r="BU303" i="13" s="1"/>
  <c r="BV303" i="13" s="1"/>
  <c r="BX303" i="13" s="1"/>
  <c r="BY303" i="13" s="1"/>
  <c r="CP218" i="13"/>
  <c r="CQ218" i="13" s="1"/>
  <c r="CS218" i="13" s="1"/>
  <c r="K117" i="12"/>
  <c r="K119" i="12" s="1"/>
  <c r="AA74" i="12"/>
  <c r="AB72" i="12"/>
  <c r="EU360" i="13" l="1"/>
  <c r="EQ361" i="13"/>
  <c r="EW361" i="13" s="1"/>
  <c r="EY361" i="13" s="1"/>
  <c r="EO361" i="13"/>
  <c r="CA303" i="13"/>
  <c r="BU304" i="13" s="1"/>
  <c r="BV304" i="13" s="1"/>
  <c r="BX304" i="13" s="1"/>
  <c r="CA304" i="13" s="1"/>
  <c r="BU305" i="13" s="1"/>
  <c r="BV305" i="13" s="1"/>
  <c r="BX305" i="13" s="1"/>
  <c r="BY302" i="13"/>
  <c r="L117" i="12"/>
  <c r="L119" i="12" s="1"/>
  <c r="CV218" i="13"/>
  <c r="CP219" i="13" s="1"/>
  <c r="CQ219" i="13" s="1"/>
  <c r="CS219" i="13" s="1"/>
  <c r="CT218" i="13"/>
  <c r="CU218" i="13" s="1"/>
  <c r="AB74" i="12"/>
  <c r="AC72" i="12"/>
  <c r="EU361" i="13" l="1"/>
  <c r="EQ362" i="13"/>
  <c r="EW362" i="13" s="1"/>
  <c r="EY362" i="13" s="1"/>
  <c r="EO362" i="13"/>
  <c r="BY304" i="13"/>
  <c r="BZ302" i="13"/>
  <c r="BZ303" i="13" s="1"/>
  <c r="M117" i="12"/>
  <c r="M119" i="12" s="1"/>
  <c r="CA305" i="13"/>
  <c r="BU306" i="13" s="1"/>
  <c r="BV306" i="13" s="1"/>
  <c r="BX306" i="13" s="1"/>
  <c r="BY305" i="13"/>
  <c r="AC74" i="12"/>
  <c r="AD72" i="12"/>
  <c r="EQ363" i="13" l="1"/>
  <c r="EW363" i="13" s="1"/>
  <c r="EY363" i="13" s="1"/>
  <c r="EO363" i="13"/>
  <c r="EU362" i="13"/>
  <c r="BZ304" i="13"/>
  <c r="BZ305" i="13" s="1"/>
  <c r="N117" i="12"/>
  <c r="N119" i="12" s="1"/>
  <c r="CV219" i="13"/>
  <c r="CP220" i="13" s="1"/>
  <c r="CQ220" i="13" s="1"/>
  <c r="CS220" i="13" s="1"/>
  <c r="CT219" i="13"/>
  <c r="CU219" i="13" s="1"/>
  <c r="CA306" i="13"/>
  <c r="BU307" i="13" s="1"/>
  <c r="BV307" i="13" s="1"/>
  <c r="BX307" i="13" s="1"/>
  <c r="BY306" i="13"/>
  <c r="AD74" i="12"/>
  <c r="AE72" i="12"/>
  <c r="EQ364" i="13" l="1"/>
  <c r="EW364" i="13" s="1"/>
  <c r="EY364" i="13" s="1"/>
  <c r="EO364" i="13"/>
  <c r="EU363" i="13"/>
  <c r="BZ306" i="13"/>
  <c r="O117" i="12"/>
  <c r="O119" i="12" s="1"/>
  <c r="CA307" i="13"/>
  <c r="BU308" i="13" s="1"/>
  <c r="BV308" i="13" s="1"/>
  <c r="BX308" i="13" s="1"/>
  <c r="BY307" i="13"/>
  <c r="AE74" i="12"/>
  <c r="AF72" i="12"/>
  <c r="EQ365" i="13" l="1"/>
  <c r="EW365" i="13" s="1"/>
  <c r="EY365" i="13" s="1"/>
  <c r="EO365" i="13"/>
  <c r="EU364" i="13"/>
  <c r="BZ307" i="13"/>
  <c r="P117" i="12"/>
  <c r="P119" i="12" s="1"/>
  <c r="CV220" i="13"/>
  <c r="CP221" i="13" s="1"/>
  <c r="CQ221" i="13" s="1"/>
  <c r="CS221" i="13" s="1"/>
  <c r="CT220" i="13"/>
  <c r="CU220" i="13" s="1"/>
  <c r="CA308" i="13"/>
  <c r="BU309" i="13" s="1"/>
  <c r="BV309" i="13" s="1"/>
  <c r="BX309" i="13" s="1"/>
  <c r="BY308" i="13"/>
  <c r="AF74" i="12"/>
  <c r="AG72" i="12"/>
  <c r="EO366" i="13" l="1"/>
  <c r="EQ366" i="13"/>
  <c r="EW366" i="13" s="1"/>
  <c r="EY366" i="13" s="1"/>
  <c r="EU365" i="13"/>
  <c r="BZ308" i="13"/>
  <c r="Q117" i="12"/>
  <c r="Q119" i="12" s="1"/>
  <c r="CA309" i="13"/>
  <c r="BU310" i="13" s="1"/>
  <c r="BV310" i="13" s="1"/>
  <c r="BX310" i="13" s="1"/>
  <c r="BY309" i="13"/>
  <c r="AG74" i="12"/>
  <c r="AH72" i="12"/>
  <c r="EU366" i="13" l="1"/>
  <c r="EQ367" i="13"/>
  <c r="EW367" i="13" s="1"/>
  <c r="EY367" i="13" s="1"/>
  <c r="EO367" i="13"/>
  <c r="BZ309" i="13"/>
  <c r="R117" i="12"/>
  <c r="R119" i="12" s="1"/>
  <c r="CV221" i="13"/>
  <c r="CP222" i="13" s="1"/>
  <c r="CQ222" i="13" s="1"/>
  <c r="CS222" i="13" s="1"/>
  <c r="CT221" i="13"/>
  <c r="CU221" i="13" s="1"/>
  <c r="CA310" i="13"/>
  <c r="BU311" i="13" s="1"/>
  <c r="BV311" i="13" s="1"/>
  <c r="BX311" i="13" s="1"/>
  <c r="BY310" i="13"/>
  <c r="AH74" i="12"/>
  <c r="F68" i="16" s="1"/>
  <c r="AI72" i="12"/>
  <c r="AI74" i="12" s="1"/>
  <c r="EU367" i="13" l="1"/>
  <c r="EO368" i="13"/>
  <c r="EQ368" i="13"/>
  <c r="EW368" i="13" s="1"/>
  <c r="EY368" i="13" s="1"/>
  <c r="BZ310" i="13"/>
  <c r="S117" i="12"/>
  <c r="S119" i="12" s="1"/>
  <c r="CA311" i="13"/>
  <c r="BU312" i="13" s="1"/>
  <c r="BV312" i="13" s="1"/>
  <c r="BX312" i="13" s="1"/>
  <c r="BY311" i="13"/>
  <c r="EO369" i="13" l="1"/>
  <c r="EQ369" i="13"/>
  <c r="EW369" i="13" s="1"/>
  <c r="EY369" i="13" s="1"/>
  <c r="EU368" i="13"/>
  <c r="BZ311" i="13"/>
  <c r="T117" i="12"/>
  <c r="T119" i="12" s="1"/>
  <c r="CV222" i="13"/>
  <c r="CP223" i="13" s="1"/>
  <c r="CQ223" i="13" s="1"/>
  <c r="CS223" i="13" s="1"/>
  <c r="CT222" i="13"/>
  <c r="CU222" i="13" s="1"/>
  <c r="CA312" i="13"/>
  <c r="BU313" i="13" s="1"/>
  <c r="BV313" i="13" s="1"/>
  <c r="BY312" i="13"/>
  <c r="EQ370" i="13" l="1"/>
  <c r="EW370" i="13" s="1"/>
  <c r="EY370" i="13" s="1"/>
  <c r="EO370" i="13"/>
  <c r="EU369" i="13"/>
  <c r="BX313" i="13"/>
  <c r="BY313" i="13" s="1"/>
  <c r="BZ312" i="13"/>
  <c r="U117" i="12"/>
  <c r="U119" i="12" s="1"/>
  <c r="EO371" i="13" l="1"/>
  <c r="EQ371" i="13"/>
  <c r="EW371" i="13" s="1"/>
  <c r="EY371" i="13" s="1"/>
  <c r="EU370" i="13"/>
  <c r="CA313" i="13"/>
  <c r="BU314" i="13" s="1"/>
  <c r="BV314" i="13" s="1"/>
  <c r="BX314" i="13" s="1"/>
  <c r="BY314" i="13" s="1"/>
  <c r="BZ313" i="13"/>
  <c r="V117" i="12"/>
  <c r="V119" i="12" s="1"/>
  <c r="CV223" i="13"/>
  <c r="CP224" i="13" s="1"/>
  <c r="CQ224" i="13" s="1"/>
  <c r="CS224" i="13" s="1"/>
  <c r="CT223" i="13"/>
  <c r="CU223" i="13" s="1"/>
  <c r="EU371" i="13" l="1"/>
  <c r="EQ372" i="13"/>
  <c r="EW372" i="13" s="1"/>
  <c r="EY372" i="13" s="1"/>
  <c r="EO372" i="13"/>
  <c r="CA314" i="13"/>
  <c r="BU315" i="13" s="1"/>
  <c r="BV315" i="13" s="1"/>
  <c r="BX315" i="13" s="1"/>
  <c r="CA315" i="13" s="1"/>
  <c r="BU316" i="13" s="1"/>
  <c r="BV316" i="13" s="1"/>
  <c r="BX316" i="13" s="1"/>
  <c r="BZ314" i="13"/>
  <c r="W117" i="12"/>
  <c r="W119" i="12" s="1"/>
  <c r="EQ373" i="13" l="1"/>
  <c r="EW373" i="13" s="1"/>
  <c r="EY373" i="13" s="1"/>
  <c r="EO373" i="13"/>
  <c r="EU372" i="13"/>
  <c r="BY315" i="13"/>
  <c r="BZ315" i="13" s="1"/>
  <c r="X117" i="12"/>
  <c r="X119" i="12" s="1"/>
  <c r="CV224" i="13"/>
  <c r="CP225" i="13" s="1"/>
  <c r="CQ225" i="13" s="1"/>
  <c r="CS225" i="13" s="1"/>
  <c r="CT224" i="13"/>
  <c r="CU224" i="13" s="1"/>
  <c r="CA316" i="13"/>
  <c r="BU317" i="13" s="1"/>
  <c r="BV317" i="13" s="1"/>
  <c r="BX317" i="13" s="1"/>
  <c r="BY316" i="13"/>
  <c r="EU373" i="13" l="1"/>
  <c r="BZ316" i="13"/>
  <c r="Y117" i="12"/>
  <c r="Y119" i="12" s="1"/>
  <c r="CA317" i="13"/>
  <c r="BU318" i="13" s="1"/>
  <c r="BV318" i="13" s="1"/>
  <c r="BX318" i="13" s="1"/>
  <c r="BY317" i="13"/>
  <c r="BZ317" i="13" l="1"/>
  <c r="Z117" i="12"/>
  <c r="Z119" i="12" s="1"/>
  <c r="CV225" i="13"/>
  <c r="CP226" i="13" s="1"/>
  <c r="CQ226" i="13" s="1"/>
  <c r="CS226" i="13" s="1"/>
  <c r="CT225" i="13"/>
  <c r="CU225" i="13" s="1"/>
  <c r="CA318" i="13"/>
  <c r="BU319" i="13" s="1"/>
  <c r="BV319" i="13" s="1"/>
  <c r="BX319" i="13" s="1"/>
  <c r="BY318" i="13"/>
  <c r="BZ318" i="13" l="1"/>
  <c r="AA117" i="12"/>
  <c r="AA119" i="12" s="1"/>
  <c r="AB117" i="12" l="1"/>
  <c r="AB119" i="12" s="1"/>
  <c r="CV226" i="13"/>
  <c r="CP227" i="13" s="1"/>
  <c r="CQ227" i="13" s="1"/>
  <c r="CS227" i="13" s="1"/>
  <c r="CT226" i="13"/>
  <c r="CU226" i="13" s="1"/>
  <c r="CA319" i="13"/>
  <c r="BU320" i="13" s="1"/>
  <c r="BV320" i="13" s="1"/>
  <c r="BX320" i="13" s="1"/>
  <c r="BY319" i="13"/>
  <c r="BZ319" i="13" s="1"/>
  <c r="AC117" i="12" l="1"/>
  <c r="AC119" i="12" s="1"/>
  <c r="CA320" i="13"/>
  <c r="BU321" i="13" s="1"/>
  <c r="BV321" i="13" s="1"/>
  <c r="BX321" i="13" s="1"/>
  <c r="BY320" i="13"/>
  <c r="BZ320" i="13" s="1"/>
  <c r="AD117" i="12" l="1"/>
  <c r="AD119" i="12" s="1"/>
  <c r="CV227" i="13"/>
  <c r="CP228" i="13" s="1"/>
  <c r="CQ228" i="13" s="1"/>
  <c r="CS228" i="13" s="1"/>
  <c r="CT227" i="13"/>
  <c r="CU227" i="13" s="1"/>
  <c r="CA321" i="13"/>
  <c r="BU322" i="13" s="1"/>
  <c r="BV322" i="13" s="1"/>
  <c r="BX322" i="13" s="1"/>
  <c r="BY321" i="13"/>
  <c r="BZ321" i="13" s="1"/>
  <c r="AE117" i="12" l="1"/>
  <c r="AE119" i="12" s="1"/>
  <c r="CA322" i="13"/>
  <c r="BU323" i="13" s="1"/>
  <c r="BV323" i="13" s="1"/>
  <c r="BX323" i="13" s="1"/>
  <c r="BY322" i="13"/>
  <c r="BZ322" i="13" s="1"/>
  <c r="AF117" i="12" l="1"/>
  <c r="AF119" i="12" s="1"/>
  <c r="CV228" i="13"/>
  <c r="CP229" i="13" s="1"/>
  <c r="CQ229" i="13" s="1"/>
  <c r="CS229" i="13" s="1"/>
  <c r="CT228" i="13"/>
  <c r="CU228" i="13" s="1"/>
  <c r="AG117" i="12" l="1"/>
  <c r="AG119" i="12" s="1"/>
  <c r="CA323" i="13"/>
  <c r="BU324" i="13" s="1"/>
  <c r="BV324" i="13" s="1"/>
  <c r="BY323" i="13"/>
  <c r="BZ323" i="13" s="1"/>
  <c r="BX324" i="13" l="1"/>
  <c r="BY324" i="13" s="1"/>
  <c r="BZ324" i="13" s="1"/>
  <c r="AH117" i="12"/>
  <c r="AH119" i="12" s="1"/>
  <c r="CV229" i="13"/>
  <c r="CT229" i="13"/>
  <c r="CU229" i="13" s="1"/>
  <c r="CA324" i="13" l="1"/>
  <c r="BU325" i="13" s="1"/>
  <c r="BV325" i="13" s="1"/>
  <c r="BX325" i="13" s="1"/>
  <c r="CA325" i="13" s="1"/>
  <c r="CP230" i="13"/>
  <c r="CQ230" i="13" s="1"/>
  <c r="CS230" i="13" s="1"/>
  <c r="AI117" i="12"/>
  <c r="AI119" i="12" s="1"/>
  <c r="BY325" i="13" l="1"/>
  <c r="BZ325" i="13" s="1"/>
  <c r="BU326" i="13"/>
  <c r="BV326" i="13" s="1"/>
  <c r="CV230" i="13"/>
  <c r="CP231" i="13" s="1"/>
  <c r="CQ231" i="13" s="1"/>
  <c r="CS231" i="13" s="1"/>
  <c r="CT230" i="13"/>
  <c r="CU230" i="13" s="1"/>
  <c r="BX326" i="13" l="1"/>
  <c r="BY326" i="13" s="1"/>
  <c r="CA326" i="13" l="1"/>
  <c r="BU327" i="13" s="1"/>
  <c r="BV327" i="13" s="1"/>
  <c r="BX327" i="13" s="1"/>
  <c r="BY327" i="13" s="1"/>
  <c r="BZ326" i="13"/>
  <c r="CV231" i="13"/>
  <c r="CP232" i="13" s="1"/>
  <c r="CQ232" i="13" s="1"/>
  <c r="CS232" i="13" s="1"/>
  <c r="CT231" i="13"/>
  <c r="CU231" i="13" s="1"/>
  <c r="BZ327" i="13" l="1"/>
  <c r="CA327" i="13"/>
  <c r="BU328" i="13" s="1"/>
  <c r="BV328" i="13" s="1"/>
  <c r="BX328" i="13" s="1"/>
  <c r="CA328" i="13" s="1"/>
  <c r="BU329" i="13" s="1"/>
  <c r="BV329" i="13" s="1"/>
  <c r="BX329" i="13" s="1"/>
  <c r="BY328" i="13" l="1"/>
  <c r="BZ328" i="13" s="1"/>
  <c r="CV232" i="13"/>
  <c r="CP233" i="13" s="1"/>
  <c r="CQ233" i="13" s="1"/>
  <c r="CS233" i="13" s="1"/>
  <c r="CT232" i="13"/>
  <c r="CU232" i="13" s="1"/>
  <c r="CA329" i="13"/>
  <c r="BU330" i="13" s="1"/>
  <c r="BV330" i="13" s="1"/>
  <c r="BX330" i="13" s="1"/>
  <c r="BY329" i="13"/>
  <c r="BZ329" i="13" l="1"/>
  <c r="CA330" i="13"/>
  <c r="BU331" i="13" s="1"/>
  <c r="BV331" i="13" s="1"/>
  <c r="BX331" i="13" s="1"/>
  <c r="BY330" i="13"/>
  <c r="BZ330" i="13" l="1"/>
  <c r="CV233" i="13"/>
  <c r="CP234" i="13" s="1"/>
  <c r="CQ234" i="13" s="1"/>
  <c r="CS234" i="13" s="1"/>
  <c r="CT233" i="13"/>
  <c r="CU233" i="13" s="1"/>
  <c r="CA331" i="13" l="1"/>
  <c r="BU332" i="13" s="1"/>
  <c r="BV332" i="13" s="1"/>
  <c r="BX332" i="13" s="1"/>
  <c r="BY331" i="13"/>
  <c r="BZ331" i="13" l="1"/>
  <c r="CV234" i="13"/>
  <c r="CP235" i="13" s="1"/>
  <c r="CQ235" i="13" s="1"/>
  <c r="CS235" i="13" s="1"/>
  <c r="CT234" i="13"/>
  <c r="CU234" i="13" s="1"/>
  <c r="CA332" i="13"/>
  <c r="BU333" i="13" s="1"/>
  <c r="BV333" i="13" s="1"/>
  <c r="BX333" i="13" s="1"/>
  <c r="BY332" i="13"/>
  <c r="BZ332" i="13" l="1"/>
  <c r="CA333" i="13"/>
  <c r="BU334" i="13" s="1"/>
  <c r="BV334" i="13" s="1"/>
  <c r="BX334" i="13" s="1"/>
  <c r="BY333" i="13"/>
  <c r="BZ333" i="13" l="1"/>
  <c r="CV235" i="13"/>
  <c r="CP236" i="13" s="1"/>
  <c r="CQ236" i="13" s="1"/>
  <c r="CS236" i="13" s="1"/>
  <c r="CT235" i="13"/>
  <c r="CU235" i="13" s="1"/>
  <c r="CA334" i="13"/>
  <c r="BU335" i="13" s="1"/>
  <c r="BV335" i="13" s="1"/>
  <c r="BY334" i="13"/>
  <c r="BZ334" i="13" l="1"/>
  <c r="BX335" i="13"/>
  <c r="BY335" i="13" s="1"/>
  <c r="BZ335" i="13" l="1"/>
  <c r="CA335" i="13"/>
  <c r="BU336" i="13" s="1"/>
  <c r="BV336" i="13" s="1"/>
  <c r="BX336" i="13" s="1"/>
  <c r="CV236" i="13"/>
  <c r="CP237" i="13" s="1"/>
  <c r="CQ237" i="13" s="1"/>
  <c r="CS237" i="13" s="1"/>
  <c r="CT236" i="13"/>
  <c r="CU236" i="13" s="1"/>
  <c r="CA336" i="13" l="1"/>
  <c r="BU337" i="13" s="1"/>
  <c r="BV337" i="13" s="1"/>
  <c r="BX337" i="13" s="1"/>
  <c r="BY336" i="13"/>
  <c r="BZ336" i="13" s="1"/>
  <c r="CV237" i="13" l="1"/>
  <c r="CP238" i="13" s="1"/>
  <c r="CQ238" i="13" s="1"/>
  <c r="CS238" i="13" s="1"/>
  <c r="CT237" i="13"/>
  <c r="CU237" i="13" s="1"/>
  <c r="CA337" i="13"/>
  <c r="BY337" i="13"/>
  <c r="BZ337" i="13" s="1"/>
  <c r="BU338" i="13" l="1"/>
  <c r="BV338" i="13" s="1"/>
  <c r="BX338" i="13" l="1"/>
  <c r="CA338" i="13" s="1"/>
  <c r="BU339" i="13" s="1"/>
  <c r="BV339" i="13" s="1"/>
  <c r="BX339" i="13" s="1"/>
  <c r="CV238" i="13"/>
  <c r="CP239" i="13" s="1"/>
  <c r="CQ239" i="13" s="1"/>
  <c r="CS239" i="13" s="1"/>
  <c r="CT238" i="13"/>
  <c r="CU238" i="13" s="1"/>
  <c r="BY338" i="13" l="1"/>
  <c r="CA339" i="13"/>
  <c r="BU340" i="13" s="1"/>
  <c r="BV340" i="13" s="1"/>
  <c r="BX340" i="13" s="1"/>
  <c r="BY340" i="13" s="1"/>
  <c r="BY339" i="13"/>
  <c r="CA340" i="13" l="1"/>
  <c r="BU341" i="13" s="1"/>
  <c r="BV341" i="13" s="1"/>
  <c r="BX341" i="13" s="1"/>
  <c r="BY341" i="13" s="1"/>
  <c r="BZ338" i="13"/>
  <c r="BZ339" i="13" s="1"/>
  <c r="BZ340" i="13" s="1"/>
  <c r="CV239" i="13"/>
  <c r="CP240" i="13" s="1"/>
  <c r="CQ240" i="13" s="1"/>
  <c r="CS240" i="13" s="1"/>
  <c r="CT239" i="13"/>
  <c r="CU239" i="13" s="1"/>
  <c r="CA341" i="13" l="1"/>
  <c r="BU342" i="13" s="1"/>
  <c r="BV342" i="13" s="1"/>
  <c r="BX342" i="13" s="1"/>
  <c r="CA342" i="13" s="1"/>
  <c r="BU343" i="13" s="1"/>
  <c r="BV343" i="13" s="1"/>
  <c r="BZ341" i="13"/>
  <c r="BY342" i="13" l="1"/>
  <c r="BZ342" i="13" s="1"/>
  <c r="BX343" i="13"/>
  <c r="BY343" i="13" s="1"/>
  <c r="CV240" i="13"/>
  <c r="CP241" i="13" s="1"/>
  <c r="CQ241" i="13" s="1"/>
  <c r="CS241" i="13" s="1"/>
  <c r="CT240" i="13"/>
  <c r="CU240" i="13" s="1"/>
  <c r="BZ343" i="13" l="1"/>
  <c r="CA343" i="13"/>
  <c r="BU344" i="13" s="1"/>
  <c r="BV344" i="13" s="1"/>
  <c r="BX344" i="13" s="1"/>
  <c r="CA344" i="13" s="1"/>
  <c r="BU345" i="13" s="1"/>
  <c r="BV345" i="13" s="1"/>
  <c r="BX345" i="13" s="1"/>
  <c r="BY344" i="13" l="1"/>
  <c r="CV241" i="13"/>
  <c r="CT241" i="13"/>
  <c r="CU241" i="13" s="1"/>
  <c r="CA345" i="13"/>
  <c r="BU346" i="13" s="1"/>
  <c r="BV346" i="13" s="1"/>
  <c r="BX346" i="13" s="1"/>
  <c r="BY345" i="13"/>
  <c r="BZ344" i="13" l="1"/>
  <c r="BZ345" i="13" s="1"/>
  <c r="CP242" i="13"/>
  <c r="CQ242" i="13" s="1"/>
  <c r="CS242" i="13" s="1"/>
  <c r="CA346" i="13"/>
  <c r="BU347" i="13" s="1"/>
  <c r="BV347" i="13" s="1"/>
  <c r="BX347" i="13" s="1"/>
  <c r="BY346" i="13"/>
  <c r="BZ346" i="13" l="1"/>
  <c r="CV242" i="13"/>
  <c r="CP243" i="13" s="1"/>
  <c r="CQ243" i="13" s="1"/>
  <c r="CS243" i="13" s="1"/>
  <c r="CT242" i="13"/>
  <c r="CU242" i="13" s="1"/>
  <c r="CA347" i="13"/>
  <c r="BU348" i="13" s="1"/>
  <c r="BV348" i="13" s="1"/>
  <c r="BX348" i="13" s="1"/>
  <c r="BY347" i="13"/>
  <c r="BZ347" i="13" l="1"/>
  <c r="CA348" i="13"/>
  <c r="BU349" i="13" s="1"/>
  <c r="BV349" i="13" s="1"/>
  <c r="BX349" i="13" s="1"/>
  <c r="BY348" i="13"/>
  <c r="BZ348" i="13" l="1"/>
  <c r="CV243" i="13"/>
  <c r="CP244" i="13" s="1"/>
  <c r="CQ244" i="13" s="1"/>
  <c r="CS244" i="13" s="1"/>
  <c r="CT243" i="13"/>
  <c r="CU243" i="13" s="1"/>
  <c r="BY349" i="13" l="1"/>
  <c r="BZ349" i="13" s="1"/>
  <c r="CA349" i="13"/>
  <c r="BU350" i="13" l="1"/>
  <c r="BV350" i="13" s="1"/>
  <c r="BX350" i="13" s="1"/>
  <c r="CV244" i="13"/>
  <c r="CP245" i="13" s="1"/>
  <c r="CQ245" i="13" s="1"/>
  <c r="CS245" i="13" s="1"/>
  <c r="CT244" i="13"/>
  <c r="CU244" i="13" s="1"/>
  <c r="BY350" i="13" l="1"/>
  <c r="CA350" i="13"/>
  <c r="BU351" i="13" s="1"/>
  <c r="BV351" i="13" s="1"/>
  <c r="BX351" i="13" s="1"/>
  <c r="BZ350" i="13" l="1"/>
  <c r="CV245" i="13"/>
  <c r="CP246" i="13" s="1"/>
  <c r="CQ246" i="13" s="1"/>
  <c r="CS246" i="13" s="1"/>
  <c r="CT245" i="13"/>
  <c r="CU245" i="13" s="1"/>
  <c r="CA351" i="13"/>
  <c r="BU352" i="13" s="1"/>
  <c r="BV352" i="13" s="1"/>
  <c r="BX352" i="13" s="1"/>
  <c r="BY351" i="13"/>
  <c r="BZ351" i="13" l="1"/>
  <c r="CA352" i="13"/>
  <c r="BU353" i="13" s="1"/>
  <c r="BV353" i="13" s="1"/>
  <c r="BX353" i="13" s="1"/>
  <c r="BY352" i="13"/>
  <c r="BZ352" i="13" l="1"/>
  <c r="CV246" i="13"/>
  <c r="CP247" i="13" s="1"/>
  <c r="CQ247" i="13" s="1"/>
  <c r="CS247" i="13" s="1"/>
  <c r="CT246" i="13"/>
  <c r="CU246" i="13" s="1"/>
  <c r="CA353" i="13"/>
  <c r="BU354" i="13" s="1"/>
  <c r="BV354" i="13" s="1"/>
  <c r="BX354" i="13" s="1"/>
  <c r="BY353" i="13"/>
  <c r="BZ353" i="13" l="1"/>
  <c r="CA354" i="13"/>
  <c r="BU355" i="13" s="1"/>
  <c r="BV355" i="13" s="1"/>
  <c r="BX355" i="13" s="1"/>
  <c r="BY354" i="13"/>
  <c r="BZ354" i="13" l="1"/>
  <c r="CV247" i="13"/>
  <c r="CP248" i="13" s="1"/>
  <c r="CQ248" i="13" s="1"/>
  <c r="CS248" i="13" s="1"/>
  <c r="CT247" i="13"/>
  <c r="CU247" i="13" s="1"/>
  <c r="CA355" i="13"/>
  <c r="BU356" i="13" s="1"/>
  <c r="BV356" i="13" s="1"/>
  <c r="BY355" i="13"/>
  <c r="BZ355" i="13" l="1"/>
  <c r="BX356" i="13"/>
  <c r="BY356" i="13" s="1"/>
  <c r="CA356" i="13" l="1"/>
  <c r="BU357" i="13" s="1"/>
  <c r="BV357" i="13" s="1"/>
  <c r="BX357" i="13" s="1"/>
  <c r="CA357" i="13" s="1"/>
  <c r="BU358" i="13" s="1"/>
  <c r="BV358" i="13" s="1"/>
  <c r="BX358" i="13" s="1"/>
  <c r="BZ356" i="13"/>
  <c r="CV248" i="13"/>
  <c r="CP249" i="13" s="1"/>
  <c r="CQ249" i="13" s="1"/>
  <c r="CS249" i="13" s="1"/>
  <c r="CT248" i="13"/>
  <c r="CU248" i="13" s="1"/>
  <c r="BY357" i="13" l="1"/>
  <c r="BZ357" i="13" s="1"/>
  <c r="CA358" i="13"/>
  <c r="BU359" i="13" s="1"/>
  <c r="BV359" i="13" s="1"/>
  <c r="BX359" i="13" s="1"/>
  <c r="BY358" i="13"/>
  <c r="BZ358" i="13" l="1"/>
  <c r="CV249" i="13"/>
  <c r="CP250" i="13" s="1"/>
  <c r="CQ250" i="13" s="1"/>
  <c r="CS250" i="13" s="1"/>
  <c r="CT249" i="13"/>
  <c r="CU249" i="13" s="1"/>
  <c r="CA359" i="13"/>
  <c r="BU360" i="13" s="1"/>
  <c r="BV360" i="13" s="1"/>
  <c r="BX360" i="13" s="1"/>
  <c r="BY359" i="13"/>
  <c r="BZ359" i="13" l="1"/>
  <c r="CA360" i="13"/>
  <c r="BU361" i="13" s="1"/>
  <c r="BV361" i="13" s="1"/>
  <c r="BX361" i="13" s="1"/>
  <c r="BY360" i="13"/>
  <c r="BZ360" i="13" l="1"/>
  <c r="CV250" i="13"/>
  <c r="CP251" i="13" s="1"/>
  <c r="CQ251" i="13" s="1"/>
  <c r="CS251" i="13" s="1"/>
  <c r="CT250" i="13"/>
  <c r="CU250" i="13" s="1"/>
  <c r="CA361" i="13" l="1"/>
  <c r="BY361" i="13"/>
  <c r="BZ361" i="13" s="1"/>
  <c r="BU362" i="13" l="1"/>
  <c r="BV362" i="13" s="1"/>
  <c r="BX362" i="13" s="1"/>
  <c r="BY362" i="13" s="1"/>
  <c r="CV251" i="13"/>
  <c r="CP252" i="13" s="1"/>
  <c r="CQ252" i="13" s="1"/>
  <c r="CS252" i="13" s="1"/>
  <c r="CT251" i="13"/>
  <c r="CU251" i="13" s="1"/>
  <c r="CA362" i="13" l="1"/>
  <c r="BU363" i="13" s="1"/>
  <c r="BV363" i="13" s="1"/>
  <c r="BX363" i="13" s="1"/>
  <c r="BZ362" i="13"/>
  <c r="CV252" i="13" l="1"/>
  <c r="CP253" i="13" s="1"/>
  <c r="CQ253" i="13" s="1"/>
  <c r="CS253" i="13" s="1"/>
  <c r="CT252" i="13"/>
  <c r="CU252" i="13" s="1"/>
  <c r="BY363" i="13" l="1"/>
  <c r="CA363" i="13"/>
  <c r="BU364" i="13" s="1"/>
  <c r="BV364" i="13" s="1"/>
  <c r="BX364" i="13" s="1"/>
  <c r="BZ363" i="13" l="1"/>
  <c r="CV253" i="13"/>
  <c r="CT253" i="13"/>
  <c r="CU253" i="13" s="1"/>
  <c r="CA364" i="13"/>
  <c r="BU365" i="13" s="1"/>
  <c r="BV365" i="13" s="1"/>
  <c r="BX365" i="13" s="1"/>
  <c r="BY364" i="13"/>
  <c r="BZ364" i="13" l="1"/>
  <c r="CP254" i="13"/>
  <c r="CQ254" i="13" s="1"/>
  <c r="CS254" i="13" s="1"/>
  <c r="CA365" i="13"/>
  <c r="BU366" i="13" s="1"/>
  <c r="BV366" i="13" s="1"/>
  <c r="BX366" i="13" s="1"/>
  <c r="BY365" i="13"/>
  <c r="BZ365" i="13" l="1"/>
  <c r="CV254" i="13"/>
  <c r="CP255" i="13" s="1"/>
  <c r="CQ255" i="13" s="1"/>
  <c r="CS255" i="13" s="1"/>
  <c r="CT254" i="13"/>
  <c r="CU254" i="13" s="1"/>
  <c r="CA366" i="13"/>
  <c r="BU367" i="13" s="1"/>
  <c r="BV367" i="13" s="1"/>
  <c r="BX367" i="13" s="1"/>
  <c r="BY366" i="13"/>
  <c r="BZ366" i="13" l="1"/>
  <c r="CA367" i="13"/>
  <c r="BU368" i="13" s="1"/>
  <c r="BV368" i="13" s="1"/>
  <c r="BX368" i="13" s="1"/>
  <c r="BY367" i="13"/>
  <c r="BZ367" i="13" l="1"/>
  <c r="CV255" i="13"/>
  <c r="CP256" i="13" s="1"/>
  <c r="CQ256" i="13" s="1"/>
  <c r="CS256" i="13" s="1"/>
  <c r="CT255" i="13"/>
  <c r="CU255" i="13" s="1"/>
  <c r="CA368" i="13"/>
  <c r="BU369" i="13" s="1"/>
  <c r="BV369" i="13" s="1"/>
  <c r="BX369" i="13" s="1"/>
  <c r="BY368" i="13"/>
  <c r="BZ368" i="13" l="1"/>
  <c r="CA369" i="13"/>
  <c r="BU370" i="13" s="1"/>
  <c r="BV370" i="13" s="1"/>
  <c r="BX370" i="13" s="1"/>
  <c r="BY369" i="13"/>
  <c r="BZ369" i="13" l="1"/>
  <c r="CV256" i="13"/>
  <c r="CP257" i="13" s="1"/>
  <c r="CQ257" i="13" s="1"/>
  <c r="CS257" i="13" s="1"/>
  <c r="CT256" i="13"/>
  <c r="CU256" i="13" s="1"/>
  <c r="CA370" i="13"/>
  <c r="BU371" i="13" s="1"/>
  <c r="BV371" i="13" s="1"/>
  <c r="BX371" i="13" s="1"/>
  <c r="BY370" i="13"/>
  <c r="BZ370" i="13" l="1"/>
  <c r="CA371" i="13"/>
  <c r="BU372" i="13" s="1"/>
  <c r="BV372" i="13" s="1"/>
  <c r="BX372" i="13" s="1"/>
  <c r="BY371" i="13"/>
  <c r="BZ371" i="13" l="1"/>
  <c r="CV257" i="13"/>
  <c r="CP258" i="13" s="1"/>
  <c r="CQ258" i="13" s="1"/>
  <c r="CS258" i="13" s="1"/>
  <c r="CT257" i="13"/>
  <c r="CU257" i="13" s="1"/>
  <c r="CA372" i="13"/>
  <c r="BU373" i="13" s="1"/>
  <c r="BV373" i="13" s="1"/>
  <c r="BX373" i="13" s="1"/>
  <c r="BY372" i="13"/>
  <c r="BZ372" i="13" s="1"/>
  <c r="CA373" i="13" l="1"/>
  <c r="BY373" i="13"/>
  <c r="BZ373" i="13" l="1"/>
  <c r="F95" i="12"/>
  <c r="CV258" i="13"/>
  <c r="CP259" i="13" s="1"/>
  <c r="CQ259" i="13" s="1"/>
  <c r="CS259" i="13" s="1"/>
  <c r="CT258" i="13"/>
  <c r="CU258" i="13" s="1"/>
  <c r="G95" i="12" l="1"/>
  <c r="F97" i="12"/>
  <c r="G97" i="12" l="1"/>
  <c r="CV259" i="13"/>
  <c r="CP260" i="13" s="1"/>
  <c r="CQ260" i="13" s="1"/>
  <c r="CS260" i="13" s="1"/>
  <c r="CT259" i="13"/>
  <c r="CU259" i="13" s="1"/>
  <c r="CV260" i="13" l="1"/>
  <c r="CP261" i="13" s="1"/>
  <c r="CQ261" i="13" s="1"/>
  <c r="CS261" i="13" s="1"/>
  <c r="CT260" i="13"/>
  <c r="CU260" i="13" s="1"/>
  <c r="CV261" i="13" l="1"/>
  <c r="CP262" i="13" s="1"/>
  <c r="CQ262" i="13" s="1"/>
  <c r="CS262" i="13" s="1"/>
  <c r="CT261" i="13"/>
  <c r="CU261" i="13" s="1"/>
  <c r="CV262" i="13" l="1"/>
  <c r="CP263" i="13" s="1"/>
  <c r="CQ263" i="13" s="1"/>
  <c r="CS263" i="13" s="1"/>
  <c r="CT262" i="13"/>
  <c r="CU262" i="13" s="1"/>
  <c r="CV263" i="13" l="1"/>
  <c r="CP264" i="13" s="1"/>
  <c r="CQ264" i="13" s="1"/>
  <c r="CS264" i="13" s="1"/>
  <c r="CT263" i="13"/>
  <c r="CU263" i="13" s="1"/>
  <c r="CV264" i="13" l="1"/>
  <c r="CP265" i="13" s="1"/>
  <c r="CQ265" i="13" s="1"/>
  <c r="CS265" i="13" s="1"/>
  <c r="CT264" i="13"/>
  <c r="CU264" i="13" s="1"/>
  <c r="CV265" i="13" l="1"/>
  <c r="CT265" i="13"/>
  <c r="CU265" i="13" s="1"/>
  <c r="CP266" i="13" l="1"/>
  <c r="CQ266" i="13" s="1"/>
  <c r="CS266" i="13" s="1"/>
  <c r="CV266" i="13" l="1"/>
  <c r="CP267" i="13" s="1"/>
  <c r="CQ267" i="13" s="1"/>
  <c r="CS267" i="13" s="1"/>
  <c r="CT266" i="13"/>
  <c r="CU266" i="13" s="1"/>
  <c r="CV267" i="13" l="1"/>
  <c r="CP268" i="13" s="1"/>
  <c r="CQ268" i="13" s="1"/>
  <c r="CS268" i="13" s="1"/>
  <c r="CT267" i="13"/>
  <c r="CU267" i="13" s="1"/>
  <c r="CV268" i="13" l="1"/>
  <c r="CP269" i="13" s="1"/>
  <c r="CQ269" i="13" s="1"/>
  <c r="CS269" i="13" s="1"/>
  <c r="CT268" i="13"/>
  <c r="CU268" i="13" s="1"/>
  <c r="CT269" i="13" l="1"/>
  <c r="CU269" i="13" s="1"/>
  <c r="CV269" i="13"/>
  <c r="CP270" i="13" s="1"/>
  <c r="CQ270" i="13" s="1"/>
  <c r="CS270" i="13" s="1"/>
  <c r="CT270" i="13" l="1"/>
  <c r="CU270" i="13" s="1"/>
  <c r="CV270" i="13"/>
  <c r="CP271" i="13" s="1"/>
  <c r="CQ271" i="13" s="1"/>
  <c r="CS271" i="13" s="1"/>
  <c r="DT14" i="13"/>
  <c r="DV14" i="13"/>
  <c r="EB14" i="13" s="1"/>
  <c r="DZ14" i="13" l="1"/>
  <c r="DV15" i="13"/>
  <c r="EB15" i="13" s="1"/>
  <c r="DT15" i="13"/>
  <c r="CT271" i="13" l="1"/>
  <c r="CU271" i="13" s="1"/>
  <c r="CV271" i="13"/>
  <c r="CP272" i="13" s="1"/>
  <c r="CQ272" i="13" s="1"/>
  <c r="CS272" i="13" s="1"/>
  <c r="DZ15" i="13"/>
  <c r="DT16" i="13"/>
  <c r="DV16" i="13"/>
  <c r="EB16" i="13" s="1"/>
  <c r="DZ16" i="13" l="1"/>
  <c r="DV17" i="13"/>
  <c r="EB17" i="13" s="1"/>
  <c r="DT17" i="13"/>
  <c r="CT272" i="13" l="1"/>
  <c r="CU272" i="13" s="1"/>
  <c r="CV272" i="13"/>
  <c r="CP273" i="13" s="1"/>
  <c r="CQ273" i="13" s="1"/>
  <c r="CS273" i="13" s="1"/>
  <c r="DV18" i="13"/>
  <c r="EB18" i="13" s="1"/>
  <c r="DT18" i="13"/>
  <c r="DZ17" i="13"/>
  <c r="DV19" i="13" l="1"/>
  <c r="EB19" i="13" s="1"/>
  <c r="DT19" i="13"/>
  <c r="DZ18" i="13"/>
  <c r="CT273" i="13" l="1"/>
  <c r="CU273" i="13" s="1"/>
  <c r="CV273" i="13"/>
  <c r="CP274" i="13" s="1"/>
  <c r="CQ274" i="13" s="1"/>
  <c r="CS274" i="13" s="1"/>
  <c r="DV20" i="13"/>
  <c r="EB20" i="13" s="1"/>
  <c r="DT20" i="13"/>
  <c r="DZ19" i="13"/>
  <c r="DV21" i="13" l="1"/>
  <c r="EB21" i="13" s="1"/>
  <c r="DT21" i="13"/>
  <c r="DZ20" i="13"/>
  <c r="CT274" i="13" l="1"/>
  <c r="CU274" i="13" s="1"/>
  <c r="CV274" i="13"/>
  <c r="CP275" i="13" s="1"/>
  <c r="CQ275" i="13" s="1"/>
  <c r="CS275" i="13" s="1"/>
  <c r="DV22" i="13"/>
  <c r="EB22" i="13" s="1"/>
  <c r="DT22" i="13"/>
  <c r="DZ21" i="13"/>
  <c r="DT23" i="13" l="1"/>
  <c r="DV23" i="13"/>
  <c r="EB23" i="13" s="1"/>
  <c r="DZ22" i="13"/>
  <c r="CT275" i="13" l="1"/>
  <c r="CU275" i="13" s="1"/>
  <c r="CV275" i="13"/>
  <c r="CP276" i="13" s="1"/>
  <c r="CQ276" i="13" s="1"/>
  <c r="CS276" i="13" s="1"/>
  <c r="DZ23" i="13"/>
  <c r="DV24" i="13"/>
  <c r="EB24" i="13" s="1"/>
  <c r="DT24" i="13"/>
  <c r="DV25" i="13" l="1"/>
  <c r="EB25" i="13" s="1"/>
  <c r="DT25" i="13"/>
  <c r="DZ24" i="13"/>
  <c r="CT276" i="13" l="1"/>
  <c r="CU276" i="13" s="1"/>
  <c r="CV276" i="13"/>
  <c r="CP277" i="13" s="1"/>
  <c r="CQ277" i="13" s="1"/>
  <c r="CS277" i="13" s="1"/>
  <c r="DV26" i="13"/>
  <c r="EB26" i="13" s="1"/>
  <c r="DT26" i="13"/>
  <c r="DZ25" i="13"/>
  <c r="DT27" i="13" l="1"/>
  <c r="DV27" i="13"/>
  <c r="EB27" i="13" s="1"/>
  <c r="DZ26" i="13"/>
  <c r="CT277" i="13" l="1"/>
  <c r="CU277" i="13" s="1"/>
  <c r="CV277" i="13"/>
  <c r="DZ27" i="13"/>
  <c r="DV28" i="13"/>
  <c r="EB28" i="13" s="1"/>
  <c r="DT28" i="13"/>
  <c r="CP278" i="13" l="1"/>
  <c r="CQ278" i="13" s="1"/>
  <c r="CS278" i="13" s="1"/>
  <c r="DV29" i="13"/>
  <c r="EB29" i="13" s="1"/>
  <c r="DT29" i="13"/>
  <c r="DZ28" i="13"/>
  <c r="CT278" i="13" l="1"/>
  <c r="CU278" i="13" s="1"/>
  <c r="CV278" i="13"/>
  <c r="CP279" i="13" s="1"/>
  <c r="CQ279" i="13" s="1"/>
  <c r="CS279" i="13" s="1"/>
  <c r="DV30" i="13"/>
  <c r="EB30" i="13" s="1"/>
  <c r="DT30" i="13"/>
  <c r="DZ29" i="13"/>
  <c r="DV31" i="13" l="1"/>
  <c r="EB31" i="13" s="1"/>
  <c r="DT31" i="13"/>
  <c r="DZ30" i="13"/>
  <c r="CT279" i="13" l="1"/>
  <c r="CU279" i="13" s="1"/>
  <c r="CV279" i="13"/>
  <c r="CP280" i="13" s="1"/>
  <c r="CQ280" i="13" s="1"/>
  <c r="CS280" i="13" s="1"/>
  <c r="DT32" i="13"/>
  <c r="DV32" i="13"/>
  <c r="EB32" i="13" s="1"/>
  <c r="DZ31" i="13"/>
  <c r="DZ32" i="13" l="1"/>
  <c r="DV33" i="13"/>
  <c r="EB33" i="13" s="1"/>
  <c r="DT33" i="13"/>
  <c r="CT280" i="13" l="1"/>
  <c r="CU280" i="13" s="1"/>
  <c r="CV280" i="13"/>
  <c r="CP281" i="13" s="1"/>
  <c r="CQ281" i="13" s="1"/>
  <c r="CS281" i="13" s="1"/>
  <c r="DT34" i="13"/>
  <c r="DV34" i="13"/>
  <c r="EB34" i="13" s="1"/>
  <c r="DZ33" i="13"/>
  <c r="DZ34" i="13" l="1"/>
  <c r="DV35" i="13"/>
  <c r="EB35" i="13" s="1"/>
  <c r="DT35" i="13"/>
  <c r="CT281" i="13" l="1"/>
  <c r="CU281" i="13" s="1"/>
  <c r="CV281" i="13"/>
  <c r="CP282" i="13" s="1"/>
  <c r="CQ282" i="13" s="1"/>
  <c r="CS282" i="13" s="1"/>
  <c r="DV36" i="13"/>
  <c r="EB36" i="13" s="1"/>
  <c r="DT36" i="13"/>
  <c r="DZ35" i="13"/>
  <c r="DV37" i="13" l="1"/>
  <c r="EB37" i="13" s="1"/>
  <c r="DT37" i="13"/>
  <c r="DZ36" i="13"/>
  <c r="CT282" i="13" l="1"/>
  <c r="CU282" i="13" s="1"/>
  <c r="CV282" i="13"/>
  <c r="CP283" i="13" s="1"/>
  <c r="CQ283" i="13" s="1"/>
  <c r="CS283" i="13" s="1"/>
  <c r="DV38" i="13"/>
  <c r="EB38" i="13" s="1"/>
  <c r="DT38" i="13"/>
  <c r="DZ37" i="13"/>
  <c r="DZ38" i="13" l="1"/>
  <c r="DT39" i="13"/>
  <c r="DV39" i="13"/>
  <c r="EB39" i="13" s="1"/>
  <c r="CT283" i="13" l="1"/>
  <c r="CU283" i="13" s="1"/>
  <c r="CV283" i="13"/>
  <c r="CP284" i="13" s="1"/>
  <c r="CQ284" i="13" s="1"/>
  <c r="CS284" i="13" s="1"/>
  <c r="DT40" i="13"/>
  <c r="DV40" i="13"/>
  <c r="EB40" i="13" s="1"/>
  <c r="DZ39" i="13"/>
  <c r="DV41" i="13" l="1"/>
  <c r="EB41" i="13" s="1"/>
  <c r="DT41" i="13"/>
  <c r="DZ40" i="13"/>
  <c r="CT284" i="13" l="1"/>
  <c r="CU284" i="13" s="1"/>
  <c r="CV284" i="13"/>
  <c r="CP285" i="13" s="1"/>
  <c r="CQ285" i="13" s="1"/>
  <c r="CS285" i="13" s="1"/>
  <c r="DZ41" i="13"/>
  <c r="DV42" i="13"/>
  <c r="EB42" i="13" s="1"/>
  <c r="DT42" i="13"/>
  <c r="DZ42" i="13" l="1"/>
  <c r="DV43" i="13"/>
  <c r="EB43" i="13" s="1"/>
  <c r="DT43" i="13"/>
  <c r="CV285" i="13" l="1"/>
  <c r="CP286" i="13" s="1"/>
  <c r="CQ286" i="13" s="1"/>
  <c r="CS286" i="13" s="1"/>
  <c r="CT285" i="13"/>
  <c r="CU285" i="13" s="1"/>
  <c r="DZ43" i="13"/>
  <c r="DT44" i="13"/>
  <c r="DV44" i="13"/>
  <c r="EB44" i="13" s="1"/>
  <c r="DV45" i="13" l="1"/>
  <c r="EB45" i="13" s="1"/>
  <c r="DT45" i="13"/>
  <c r="DZ44" i="13"/>
  <c r="CV286" i="13" l="1"/>
  <c r="CP287" i="13" s="1"/>
  <c r="CQ287" i="13" s="1"/>
  <c r="CS287" i="13" s="1"/>
  <c r="CT286" i="13"/>
  <c r="CU286" i="13" s="1"/>
  <c r="DZ45" i="13"/>
  <c r="DV46" i="13"/>
  <c r="EB46" i="13" s="1"/>
  <c r="DT46" i="13"/>
  <c r="DZ46" i="13" l="1"/>
  <c r="DV47" i="13"/>
  <c r="EB47" i="13" s="1"/>
  <c r="DT47" i="13"/>
  <c r="CV287" i="13" l="1"/>
  <c r="CP288" i="13" s="1"/>
  <c r="CQ288" i="13" s="1"/>
  <c r="CS288" i="13" s="1"/>
  <c r="CT287" i="13"/>
  <c r="CU287" i="13" s="1"/>
  <c r="DZ47" i="13"/>
  <c r="DV48" i="13"/>
  <c r="EB48" i="13" s="1"/>
  <c r="DT48" i="13"/>
  <c r="DZ48" i="13" l="1"/>
  <c r="DV49" i="13"/>
  <c r="EB49" i="13" s="1"/>
  <c r="DT49" i="13"/>
  <c r="CV288" i="13" l="1"/>
  <c r="CP289" i="13" s="1"/>
  <c r="CQ289" i="13" s="1"/>
  <c r="CS289" i="13" s="1"/>
  <c r="CT288" i="13"/>
  <c r="CU288" i="13" s="1"/>
  <c r="DZ49" i="13"/>
  <c r="DV50" i="13"/>
  <c r="EB50" i="13" s="1"/>
  <c r="DT50" i="13"/>
  <c r="DZ50" i="13" l="1"/>
  <c r="DV51" i="13"/>
  <c r="EB51" i="13" s="1"/>
  <c r="DT51" i="13"/>
  <c r="CV289" i="13" l="1"/>
  <c r="CT289" i="13"/>
  <c r="CU289" i="13" s="1"/>
  <c r="DZ51" i="13"/>
  <c r="DT52" i="13"/>
  <c r="DV52" i="13"/>
  <c r="EB52" i="13" s="1"/>
  <c r="CP290" i="13" l="1"/>
  <c r="CQ290" i="13" s="1"/>
  <c r="CS290" i="13" s="1"/>
  <c r="DV53" i="13"/>
  <c r="EB53" i="13" s="1"/>
  <c r="DT53" i="13"/>
  <c r="DZ52" i="13"/>
  <c r="CV290" i="13" l="1"/>
  <c r="CP291" i="13" s="1"/>
  <c r="CQ291" i="13" s="1"/>
  <c r="CS291" i="13" s="1"/>
  <c r="CT290" i="13"/>
  <c r="CU290" i="13" s="1"/>
  <c r="DZ53" i="13"/>
  <c r="DV54" i="13"/>
  <c r="EB54" i="13" s="1"/>
  <c r="DT54" i="13"/>
  <c r="DZ54" i="13" l="1"/>
  <c r="DT55" i="13"/>
  <c r="DV55" i="13"/>
  <c r="EB55" i="13" s="1"/>
  <c r="CV291" i="13" l="1"/>
  <c r="CP292" i="13" s="1"/>
  <c r="CQ292" i="13" s="1"/>
  <c r="CS292" i="13" s="1"/>
  <c r="CT291" i="13"/>
  <c r="CU291" i="13" s="1"/>
  <c r="DT56" i="13"/>
  <c r="DV56" i="13"/>
  <c r="EB56" i="13" s="1"/>
  <c r="DZ55" i="13"/>
  <c r="DV57" i="13" l="1"/>
  <c r="EB57" i="13" s="1"/>
  <c r="DT57" i="13"/>
  <c r="DZ56" i="13"/>
  <c r="CV292" i="13" l="1"/>
  <c r="CP293" i="13" s="1"/>
  <c r="CQ293" i="13" s="1"/>
  <c r="CS293" i="13" s="1"/>
  <c r="CT292" i="13"/>
  <c r="CU292" i="13" s="1"/>
  <c r="DZ57" i="13"/>
  <c r="DV58" i="13"/>
  <c r="EB58" i="13" s="1"/>
  <c r="DT58" i="13"/>
  <c r="DZ58" i="13" l="1"/>
  <c r="DV59" i="13"/>
  <c r="EB59" i="13" s="1"/>
  <c r="DT59" i="13"/>
  <c r="CV293" i="13" l="1"/>
  <c r="CP294" i="13" s="1"/>
  <c r="CQ294" i="13" s="1"/>
  <c r="CS294" i="13" s="1"/>
  <c r="CT293" i="13"/>
  <c r="CU293" i="13" s="1"/>
  <c r="DZ59" i="13"/>
  <c r="DV60" i="13"/>
  <c r="EB60" i="13" s="1"/>
  <c r="DT60" i="13"/>
  <c r="DZ60" i="13" l="1"/>
  <c r="DV61" i="13"/>
  <c r="EB61" i="13" s="1"/>
  <c r="DT61" i="13"/>
  <c r="CV294" i="13" l="1"/>
  <c r="CP295" i="13" s="1"/>
  <c r="CQ295" i="13" s="1"/>
  <c r="CS295" i="13" s="1"/>
  <c r="CT294" i="13"/>
  <c r="CU294" i="13" s="1"/>
  <c r="DZ61" i="13"/>
  <c r="DV62" i="13"/>
  <c r="EB62" i="13" s="1"/>
  <c r="DT62" i="13"/>
  <c r="DZ62" i="13" l="1"/>
  <c r="DV63" i="13"/>
  <c r="EB63" i="13" s="1"/>
  <c r="DT63" i="13"/>
  <c r="CV295" i="13" l="1"/>
  <c r="CP296" i="13" s="1"/>
  <c r="CQ296" i="13" s="1"/>
  <c r="CS296" i="13" s="1"/>
  <c r="CT295" i="13"/>
  <c r="CU295" i="13" s="1"/>
  <c r="DZ63" i="13"/>
  <c r="DV64" i="13"/>
  <c r="EB64" i="13" s="1"/>
  <c r="DT64" i="13"/>
  <c r="DZ64" i="13" l="1"/>
  <c r="DT65" i="13"/>
  <c r="DV65" i="13"/>
  <c r="EB65" i="13" s="1"/>
  <c r="CV296" i="13" l="1"/>
  <c r="CP297" i="13" s="1"/>
  <c r="CQ297" i="13" s="1"/>
  <c r="CS297" i="13" s="1"/>
  <c r="CT296" i="13"/>
  <c r="CU296" i="13" s="1"/>
  <c r="DT66" i="13"/>
  <c r="DV66" i="13"/>
  <c r="EB66" i="13" s="1"/>
  <c r="DZ65" i="13"/>
  <c r="DV67" i="13" l="1"/>
  <c r="EB67" i="13" s="1"/>
  <c r="DT67" i="13"/>
  <c r="DZ66" i="13"/>
  <c r="CV297" i="13" l="1"/>
  <c r="CP298" i="13" s="1"/>
  <c r="CQ298" i="13" s="1"/>
  <c r="CS298" i="13" s="1"/>
  <c r="CT297" i="13"/>
  <c r="CU297" i="13" s="1"/>
  <c r="DZ67" i="13"/>
  <c r="DV68" i="13"/>
  <c r="EB68" i="13" s="1"/>
  <c r="DT68" i="13"/>
  <c r="DZ68" i="13" l="1"/>
  <c r="DV69" i="13"/>
  <c r="EB69" i="13" s="1"/>
  <c r="DT69" i="13"/>
  <c r="CV298" i="13" l="1"/>
  <c r="CP299" i="13" s="1"/>
  <c r="CQ299" i="13" s="1"/>
  <c r="CS299" i="13" s="1"/>
  <c r="CT298" i="13"/>
  <c r="CU298" i="13" s="1"/>
  <c r="DZ69" i="13"/>
  <c r="DV70" i="13"/>
  <c r="EB70" i="13" s="1"/>
  <c r="DT70" i="13"/>
  <c r="DZ70" i="13" l="1"/>
  <c r="DV71" i="13"/>
  <c r="EB71" i="13" s="1"/>
  <c r="DT71" i="13"/>
  <c r="CV299" i="13" l="1"/>
  <c r="CP300" i="13" s="1"/>
  <c r="CQ300" i="13" s="1"/>
  <c r="CS300" i="13" s="1"/>
  <c r="CT299" i="13"/>
  <c r="CU299" i="13" s="1"/>
  <c r="DZ71" i="13"/>
  <c r="DV72" i="13"/>
  <c r="EB72" i="13" s="1"/>
  <c r="DT72" i="13"/>
  <c r="DZ72" i="13" l="1"/>
  <c r="DV73" i="13"/>
  <c r="EB73" i="13" s="1"/>
  <c r="DT73" i="13"/>
  <c r="CV300" i="13" l="1"/>
  <c r="CP301" i="13" s="1"/>
  <c r="CQ301" i="13" s="1"/>
  <c r="CS301" i="13" s="1"/>
  <c r="CT300" i="13"/>
  <c r="CU300" i="13" s="1"/>
  <c r="DZ73" i="13"/>
  <c r="DV74" i="13"/>
  <c r="EB74" i="13" s="1"/>
  <c r="DT74" i="13"/>
  <c r="DZ74" i="13" l="1"/>
  <c r="DT75" i="13"/>
  <c r="DV75" i="13"/>
  <c r="EB75" i="13" s="1"/>
  <c r="CV301" i="13" l="1"/>
  <c r="CT301" i="13"/>
  <c r="CU301" i="13" s="1"/>
  <c r="DT76" i="13"/>
  <c r="DV76" i="13"/>
  <c r="EB76" i="13" s="1"/>
  <c r="DZ75" i="13"/>
  <c r="CP302" i="13" l="1"/>
  <c r="CQ302" i="13" s="1"/>
  <c r="CS302" i="13" s="1"/>
  <c r="DV77" i="13"/>
  <c r="EB77" i="13" s="1"/>
  <c r="DT77" i="13"/>
  <c r="DZ76" i="13"/>
  <c r="CV302" i="13" l="1"/>
  <c r="CP303" i="13" s="1"/>
  <c r="CQ303" i="13" s="1"/>
  <c r="CS303" i="13" s="1"/>
  <c r="CT302" i="13"/>
  <c r="CU302" i="13" s="1"/>
  <c r="DZ77" i="13"/>
  <c r="DV78" i="13"/>
  <c r="EB78" i="13" s="1"/>
  <c r="DT78" i="13"/>
  <c r="DZ78" i="13" l="1"/>
  <c r="DV79" i="13"/>
  <c r="EB79" i="13" s="1"/>
  <c r="DT79" i="13"/>
  <c r="CV303" i="13" l="1"/>
  <c r="CP304" i="13" s="1"/>
  <c r="CQ304" i="13" s="1"/>
  <c r="CS304" i="13" s="1"/>
  <c r="CT303" i="13"/>
  <c r="CU303" i="13" s="1"/>
  <c r="DZ79" i="13"/>
  <c r="DV80" i="13"/>
  <c r="EB80" i="13" s="1"/>
  <c r="DT80" i="13"/>
  <c r="DZ80" i="13" l="1"/>
  <c r="DV81" i="13"/>
  <c r="EB81" i="13" s="1"/>
  <c r="DT81" i="13"/>
  <c r="CV304" i="13" l="1"/>
  <c r="CP305" i="13" s="1"/>
  <c r="CQ305" i="13" s="1"/>
  <c r="CS305" i="13" s="1"/>
  <c r="CT304" i="13"/>
  <c r="CU304" i="13" s="1"/>
  <c r="DZ81" i="13"/>
  <c r="DV82" i="13"/>
  <c r="EB82" i="13" s="1"/>
  <c r="DT82" i="13"/>
  <c r="DZ82" i="13" l="1"/>
  <c r="DV83" i="13"/>
  <c r="EB83" i="13" s="1"/>
  <c r="DT83" i="13"/>
  <c r="CV305" i="13" l="1"/>
  <c r="CP306" i="13" s="1"/>
  <c r="CQ306" i="13" s="1"/>
  <c r="CS306" i="13" s="1"/>
  <c r="CT305" i="13"/>
  <c r="CU305" i="13" s="1"/>
  <c r="DZ83" i="13"/>
  <c r="DV84" i="13"/>
  <c r="EB84" i="13" s="1"/>
  <c r="DT84" i="13"/>
  <c r="DZ84" i="13" l="1"/>
  <c r="DT85" i="13"/>
  <c r="DV85" i="13"/>
  <c r="EB85" i="13" s="1"/>
  <c r="CV306" i="13" l="1"/>
  <c r="CP307" i="13" s="1"/>
  <c r="CQ307" i="13" s="1"/>
  <c r="CS307" i="13" s="1"/>
  <c r="CT306" i="13"/>
  <c r="CU306" i="13" s="1"/>
  <c r="DV86" i="13"/>
  <c r="EB86" i="13" s="1"/>
  <c r="DT86" i="13"/>
  <c r="DZ85" i="13"/>
  <c r="DZ86" i="13" l="1"/>
  <c r="DT87" i="13"/>
  <c r="DV87" i="13"/>
  <c r="EB87" i="13" s="1"/>
  <c r="CV307" i="13" l="1"/>
  <c r="CP308" i="13" s="1"/>
  <c r="CQ308" i="13" s="1"/>
  <c r="CS308" i="13" s="1"/>
  <c r="CT307" i="13"/>
  <c r="CU307" i="13" s="1"/>
  <c r="DV88" i="13"/>
  <c r="EB88" i="13" s="1"/>
  <c r="DT88" i="13"/>
  <c r="DZ87" i="13"/>
  <c r="DZ88" i="13" l="1"/>
  <c r="DV89" i="13"/>
  <c r="EB89" i="13" s="1"/>
  <c r="DT89" i="13"/>
  <c r="CV308" i="13" l="1"/>
  <c r="CP309" i="13" s="1"/>
  <c r="CQ309" i="13" s="1"/>
  <c r="CS309" i="13" s="1"/>
  <c r="CT308" i="13"/>
  <c r="CU308" i="13" s="1"/>
  <c r="DZ89" i="13"/>
  <c r="DV90" i="13"/>
  <c r="EB90" i="13" s="1"/>
  <c r="DT90" i="13"/>
  <c r="DZ90" i="13" l="1"/>
  <c r="DV91" i="13"/>
  <c r="EB91" i="13" s="1"/>
  <c r="DT91" i="13"/>
  <c r="CV309" i="13" l="1"/>
  <c r="CP310" i="13" s="1"/>
  <c r="CQ310" i="13" s="1"/>
  <c r="CS310" i="13" s="1"/>
  <c r="CT309" i="13"/>
  <c r="CU309" i="13" s="1"/>
  <c r="DZ91" i="13"/>
  <c r="DV92" i="13"/>
  <c r="EB92" i="13" s="1"/>
  <c r="DT92" i="13"/>
  <c r="DZ92" i="13" l="1"/>
  <c r="DV93" i="13"/>
  <c r="EB93" i="13" s="1"/>
  <c r="DT93" i="13"/>
  <c r="CV310" i="13" l="1"/>
  <c r="CP311" i="13" s="1"/>
  <c r="CQ311" i="13" s="1"/>
  <c r="CS311" i="13" s="1"/>
  <c r="CT310" i="13"/>
  <c r="CU310" i="13" s="1"/>
  <c r="DZ93" i="13"/>
  <c r="DV94" i="13"/>
  <c r="EB94" i="13" s="1"/>
  <c r="DT94" i="13"/>
  <c r="DZ94" i="13" l="1"/>
  <c r="DV95" i="13"/>
  <c r="EB95" i="13" s="1"/>
  <c r="DT95" i="13"/>
  <c r="CV311" i="13" l="1"/>
  <c r="CP312" i="13" s="1"/>
  <c r="CQ312" i="13" s="1"/>
  <c r="CS312" i="13" s="1"/>
  <c r="CT311" i="13"/>
  <c r="CU311" i="13" s="1"/>
  <c r="DZ95" i="13"/>
  <c r="DV96" i="13"/>
  <c r="EB96" i="13" s="1"/>
  <c r="DT96" i="13"/>
  <c r="DZ96" i="13" l="1"/>
  <c r="DT97" i="13"/>
  <c r="DV97" i="13"/>
  <c r="EB97" i="13" s="1"/>
  <c r="CV312" i="13" l="1"/>
  <c r="CP313" i="13" s="1"/>
  <c r="CQ313" i="13" s="1"/>
  <c r="CS313" i="13" s="1"/>
  <c r="CT312" i="13"/>
  <c r="CU312" i="13" s="1"/>
  <c r="DV98" i="13"/>
  <c r="EB98" i="13" s="1"/>
  <c r="DT98" i="13"/>
  <c r="DZ97" i="13"/>
  <c r="DZ98" i="13" l="1"/>
  <c r="DV99" i="13"/>
  <c r="EB99" i="13" s="1"/>
  <c r="DT99" i="13"/>
  <c r="CV313" i="13" l="1"/>
  <c r="CT313" i="13"/>
  <c r="CU313" i="13" s="1"/>
  <c r="DZ99" i="13"/>
  <c r="DT100" i="13"/>
  <c r="DV100" i="13"/>
  <c r="EB100" i="13" s="1"/>
  <c r="CP314" i="13" l="1"/>
  <c r="CQ314" i="13" s="1"/>
  <c r="CS314" i="13" s="1"/>
  <c r="DV101" i="13"/>
  <c r="EB101" i="13" s="1"/>
  <c r="DT101" i="13"/>
  <c r="DZ100" i="13"/>
  <c r="CV314" i="13" l="1"/>
  <c r="CP315" i="13" s="1"/>
  <c r="CQ315" i="13" s="1"/>
  <c r="CS315" i="13" s="1"/>
  <c r="CT314" i="13"/>
  <c r="CU314" i="13" s="1"/>
  <c r="DV102" i="13"/>
  <c r="EB102" i="13" s="1"/>
  <c r="DT102" i="13"/>
  <c r="DZ101" i="13"/>
  <c r="DV103" i="13" l="1"/>
  <c r="EB103" i="13" s="1"/>
  <c r="DT103" i="13"/>
  <c r="DZ102" i="13"/>
  <c r="CV315" i="13" l="1"/>
  <c r="CP316" i="13" s="1"/>
  <c r="CQ316" i="13" s="1"/>
  <c r="CS316" i="13" s="1"/>
  <c r="CT315" i="13"/>
  <c r="CU315" i="13" s="1"/>
  <c r="DZ103" i="13"/>
  <c r="DV104" i="13"/>
  <c r="EB104" i="13" s="1"/>
  <c r="DT104" i="13"/>
  <c r="DV105" i="13" l="1"/>
  <c r="EB105" i="13" s="1"/>
  <c r="DT105" i="13"/>
  <c r="DZ104" i="13"/>
  <c r="CV316" i="13" l="1"/>
  <c r="CP317" i="13" s="1"/>
  <c r="CQ317" i="13" s="1"/>
  <c r="CS317" i="13" s="1"/>
  <c r="CT316" i="13"/>
  <c r="CU316" i="13" s="1"/>
  <c r="DT106" i="13"/>
  <c r="DV106" i="13"/>
  <c r="EB106" i="13" s="1"/>
  <c r="DZ105" i="13"/>
  <c r="DZ106" i="13" l="1"/>
  <c r="DV107" i="13"/>
  <c r="EB107" i="13" s="1"/>
  <c r="DT107" i="13"/>
  <c r="CV317" i="13" l="1"/>
  <c r="CP318" i="13" s="1"/>
  <c r="CQ318" i="13" s="1"/>
  <c r="CS318" i="13" s="1"/>
  <c r="CT317" i="13"/>
  <c r="CU317" i="13" s="1"/>
  <c r="DV108" i="13"/>
  <c r="EB108" i="13" s="1"/>
  <c r="DT108" i="13"/>
  <c r="DZ107" i="13"/>
  <c r="DT109" i="13" l="1"/>
  <c r="DV109" i="13"/>
  <c r="EB109" i="13" s="1"/>
  <c r="DZ108" i="13"/>
  <c r="CV318" i="13" l="1"/>
  <c r="CP319" i="13" s="1"/>
  <c r="CQ319" i="13" s="1"/>
  <c r="CS319" i="13" s="1"/>
  <c r="CT318" i="13"/>
  <c r="CU318" i="13" s="1"/>
  <c r="DZ109" i="13"/>
  <c r="DT110" i="13"/>
  <c r="DV110" i="13"/>
  <c r="EB110" i="13" s="1"/>
  <c r="DZ110" i="13" l="1"/>
  <c r="DV111" i="13"/>
  <c r="EB111" i="13" s="1"/>
  <c r="DT111" i="13"/>
  <c r="CV319" i="13" l="1"/>
  <c r="CP320" i="13" s="1"/>
  <c r="CQ320" i="13" s="1"/>
  <c r="CS320" i="13" s="1"/>
  <c r="CT319" i="13"/>
  <c r="CU319" i="13" s="1"/>
  <c r="DV112" i="13"/>
  <c r="EB112" i="13" s="1"/>
  <c r="DT112" i="13"/>
  <c r="DZ111" i="13"/>
  <c r="DV113" i="13" l="1"/>
  <c r="EB113" i="13" s="1"/>
  <c r="DT113" i="13"/>
  <c r="DZ112" i="13"/>
  <c r="CV320" i="13" l="1"/>
  <c r="CP321" i="13" s="1"/>
  <c r="CQ321" i="13" s="1"/>
  <c r="CS321" i="13" s="1"/>
  <c r="CT320" i="13"/>
  <c r="CU320" i="13" s="1"/>
  <c r="DT114" i="13"/>
  <c r="DV114" i="13"/>
  <c r="EB114" i="13" s="1"/>
  <c r="DZ113" i="13"/>
  <c r="DZ114" i="13" l="1"/>
  <c r="DV115" i="13"/>
  <c r="EB115" i="13" s="1"/>
  <c r="DT115" i="13"/>
  <c r="CV321" i="13" l="1"/>
  <c r="CP322" i="13" s="1"/>
  <c r="CQ322" i="13" s="1"/>
  <c r="CS322" i="13" s="1"/>
  <c r="CT321" i="13"/>
  <c r="CU321" i="13" s="1"/>
  <c r="DT116" i="13"/>
  <c r="DV116" i="13"/>
  <c r="EB116" i="13" s="1"/>
  <c r="DZ115" i="13"/>
  <c r="DZ116" i="13" l="1"/>
  <c r="DV117" i="13"/>
  <c r="EB117" i="13" s="1"/>
  <c r="DT117" i="13"/>
  <c r="CV322" i="13" l="1"/>
  <c r="CP323" i="13" s="1"/>
  <c r="CQ323" i="13" s="1"/>
  <c r="CS323" i="13" s="1"/>
  <c r="CT322" i="13"/>
  <c r="CU322" i="13" s="1"/>
  <c r="DV118" i="13"/>
  <c r="EB118" i="13" s="1"/>
  <c r="DT118" i="13"/>
  <c r="DZ117" i="13"/>
  <c r="DT119" i="13" l="1"/>
  <c r="DV119" i="13"/>
  <c r="EB119" i="13" s="1"/>
  <c r="DZ118" i="13"/>
  <c r="CV323" i="13" l="1"/>
  <c r="CP324" i="13" s="1"/>
  <c r="CQ324" i="13" s="1"/>
  <c r="CS324" i="13" s="1"/>
  <c r="CT323" i="13"/>
  <c r="CU323" i="13" s="1"/>
  <c r="DZ119" i="13"/>
  <c r="DV120" i="13"/>
  <c r="EB120" i="13" s="1"/>
  <c r="DT120" i="13"/>
  <c r="DV121" i="13" l="1"/>
  <c r="EB121" i="13" s="1"/>
  <c r="DT121" i="13"/>
  <c r="DZ120" i="13"/>
  <c r="CV324" i="13" l="1"/>
  <c r="CP325" i="13" s="1"/>
  <c r="CQ325" i="13" s="1"/>
  <c r="CS325" i="13" s="1"/>
  <c r="CT324" i="13"/>
  <c r="CU324" i="13" s="1"/>
  <c r="DV122" i="13"/>
  <c r="EB122" i="13" s="1"/>
  <c r="DT122" i="13"/>
  <c r="DZ121" i="13"/>
  <c r="DV123" i="13" l="1"/>
  <c r="EB123" i="13" s="1"/>
  <c r="DT123" i="13"/>
  <c r="DZ122" i="13"/>
  <c r="CV325" i="13" l="1"/>
  <c r="CT325" i="13"/>
  <c r="CU325" i="13" s="1"/>
  <c r="DV124" i="13"/>
  <c r="EB124" i="13" s="1"/>
  <c r="DT124" i="13"/>
  <c r="DZ123" i="13"/>
  <c r="CP326" i="13" l="1"/>
  <c r="CQ326" i="13" s="1"/>
  <c r="CS326" i="13" s="1"/>
  <c r="DV125" i="13"/>
  <c r="EB125" i="13" s="1"/>
  <c r="DT125" i="13"/>
  <c r="DZ124" i="13"/>
  <c r="CV326" i="13" l="1"/>
  <c r="CP327" i="13" s="1"/>
  <c r="CQ327" i="13" s="1"/>
  <c r="CS327" i="13" s="1"/>
  <c r="CT326" i="13"/>
  <c r="CU326" i="13" s="1"/>
  <c r="DV126" i="13"/>
  <c r="EB126" i="13" s="1"/>
  <c r="DT126" i="13"/>
  <c r="DZ125" i="13"/>
  <c r="DZ126" i="13" l="1"/>
  <c r="DV127" i="13"/>
  <c r="EB127" i="13" s="1"/>
  <c r="DT127" i="13"/>
  <c r="CV327" i="13" l="1"/>
  <c r="CP328" i="13" s="1"/>
  <c r="CQ328" i="13" s="1"/>
  <c r="CS328" i="13" s="1"/>
  <c r="CT327" i="13"/>
  <c r="CU327" i="13" s="1"/>
  <c r="DV128" i="13"/>
  <c r="EB128" i="13" s="1"/>
  <c r="DT128" i="13"/>
  <c r="DZ127" i="13"/>
  <c r="DV129" i="13" l="1"/>
  <c r="EB129" i="13" s="1"/>
  <c r="DT129" i="13"/>
  <c r="DZ128" i="13"/>
  <c r="CV328" i="13" l="1"/>
  <c r="CP329" i="13" s="1"/>
  <c r="CQ329" i="13" s="1"/>
  <c r="CS329" i="13" s="1"/>
  <c r="CT328" i="13"/>
  <c r="CU328" i="13" s="1"/>
  <c r="DV130" i="13"/>
  <c r="EB130" i="13" s="1"/>
  <c r="DT130" i="13"/>
  <c r="DZ129" i="13"/>
  <c r="DV131" i="13" l="1"/>
  <c r="EB131" i="13" s="1"/>
  <c r="DT131" i="13"/>
  <c r="DZ130" i="13"/>
  <c r="CV329" i="13" l="1"/>
  <c r="CP330" i="13" s="1"/>
  <c r="CQ330" i="13" s="1"/>
  <c r="CS330" i="13" s="1"/>
  <c r="CT329" i="13"/>
  <c r="CU329" i="13" s="1"/>
  <c r="DZ131" i="13"/>
  <c r="DV132" i="13"/>
  <c r="EB132" i="13" s="1"/>
  <c r="DT132" i="13"/>
  <c r="DT133" i="13" l="1"/>
  <c r="DV133" i="13"/>
  <c r="EB133" i="13" s="1"/>
  <c r="DZ132" i="13"/>
  <c r="CV330" i="13" l="1"/>
  <c r="CP331" i="13" s="1"/>
  <c r="CQ331" i="13" s="1"/>
  <c r="CS331" i="13" s="1"/>
  <c r="CT330" i="13"/>
  <c r="CU330" i="13" s="1"/>
  <c r="DZ133" i="13"/>
  <c r="DV134" i="13"/>
  <c r="EB134" i="13" s="1"/>
  <c r="DT134" i="13"/>
  <c r="DZ134" i="13" l="1"/>
  <c r="DV135" i="13"/>
  <c r="EB135" i="13" s="1"/>
  <c r="DT135" i="13"/>
  <c r="CV331" i="13" l="1"/>
  <c r="CP332" i="13" s="1"/>
  <c r="CQ332" i="13" s="1"/>
  <c r="CS332" i="13" s="1"/>
  <c r="CT331" i="13"/>
  <c r="CU331" i="13" s="1"/>
  <c r="DV136" i="13"/>
  <c r="EB136" i="13" s="1"/>
  <c r="DT136" i="13"/>
  <c r="DZ135" i="13"/>
  <c r="DV137" i="13" l="1"/>
  <c r="EB137" i="13" s="1"/>
  <c r="DT137" i="13"/>
  <c r="DZ136" i="13"/>
  <c r="CV332" i="13" l="1"/>
  <c r="CP333" i="13" s="1"/>
  <c r="CQ333" i="13" s="1"/>
  <c r="CS333" i="13" s="1"/>
  <c r="CT332" i="13"/>
  <c r="CU332" i="13" s="1"/>
  <c r="DV138" i="13"/>
  <c r="EB138" i="13" s="1"/>
  <c r="DT138" i="13"/>
  <c r="DZ137" i="13"/>
  <c r="DZ138" i="13" l="1"/>
  <c r="DV139" i="13"/>
  <c r="EB139" i="13" s="1"/>
  <c r="DT139" i="13"/>
  <c r="CV333" i="13" l="1"/>
  <c r="CP334" i="13" s="1"/>
  <c r="CQ334" i="13" s="1"/>
  <c r="CS334" i="13" s="1"/>
  <c r="CT333" i="13"/>
  <c r="CU333" i="13" s="1"/>
  <c r="DV140" i="13"/>
  <c r="EB140" i="13" s="1"/>
  <c r="DT140" i="13"/>
  <c r="DZ139" i="13"/>
  <c r="DV141" i="13" l="1"/>
  <c r="EB141" i="13" s="1"/>
  <c r="DT141" i="13"/>
  <c r="DZ140" i="13"/>
  <c r="CV334" i="13" l="1"/>
  <c r="CP335" i="13" s="1"/>
  <c r="CQ335" i="13" s="1"/>
  <c r="CS335" i="13" s="1"/>
  <c r="CT334" i="13"/>
  <c r="CU334" i="13" s="1"/>
  <c r="DV142" i="13"/>
  <c r="EB142" i="13" s="1"/>
  <c r="DT142" i="13"/>
  <c r="DZ141" i="13"/>
  <c r="DV143" i="13" l="1"/>
  <c r="EB143" i="13" s="1"/>
  <c r="DT143" i="13"/>
  <c r="DZ142" i="13"/>
  <c r="CV335" i="13" l="1"/>
  <c r="CP336" i="13" s="1"/>
  <c r="CQ336" i="13" s="1"/>
  <c r="CS336" i="13" s="1"/>
  <c r="CT335" i="13"/>
  <c r="CU335" i="13" s="1"/>
  <c r="DV144" i="13"/>
  <c r="EB144" i="13" s="1"/>
  <c r="DT144" i="13"/>
  <c r="DZ143" i="13"/>
  <c r="DT145" i="13" l="1"/>
  <c r="DV145" i="13"/>
  <c r="EB145" i="13" s="1"/>
  <c r="DZ144" i="13"/>
  <c r="CV336" i="13" l="1"/>
  <c r="CP337" i="13" s="1"/>
  <c r="CQ337" i="13" s="1"/>
  <c r="CS337" i="13" s="1"/>
  <c r="CT336" i="13"/>
  <c r="CU336" i="13" s="1"/>
  <c r="DZ145" i="13"/>
  <c r="DT146" i="13"/>
  <c r="DV146" i="13"/>
  <c r="EB146" i="13" s="1"/>
  <c r="DZ146" i="13" l="1"/>
  <c r="DV147" i="13"/>
  <c r="EB147" i="13" s="1"/>
  <c r="DT147" i="13"/>
  <c r="CV337" i="13" l="1"/>
  <c r="CT337" i="13"/>
  <c r="CU337" i="13" s="1"/>
  <c r="DV148" i="13"/>
  <c r="EB148" i="13" s="1"/>
  <c r="DT148" i="13"/>
  <c r="DZ147" i="13"/>
  <c r="CP338" i="13" l="1"/>
  <c r="CQ338" i="13" s="1"/>
  <c r="CS338" i="13" s="1"/>
  <c r="DV149" i="13"/>
  <c r="EB149" i="13" s="1"/>
  <c r="DT149" i="13"/>
  <c r="DZ148" i="13"/>
  <c r="CV338" i="13" l="1"/>
  <c r="CP339" i="13" s="1"/>
  <c r="CQ339" i="13" s="1"/>
  <c r="CS339" i="13" s="1"/>
  <c r="CT338" i="13"/>
  <c r="CU338" i="13" s="1"/>
  <c r="DV150" i="13"/>
  <c r="EB150" i="13" s="1"/>
  <c r="DT150" i="13"/>
  <c r="DZ149" i="13"/>
  <c r="DV151" i="13" l="1"/>
  <c r="EB151" i="13" s="1"/>
  <c r="DT151" i="13"/>
  <c r="DZ150" i="13"/>
  <c r="CV339" i="13" l="1"/>
  <c r="CP340" i="13" s="1"/>
  <c r="CQ340" i="13" s="1"/>
  <c r="CS340" i="13" s="1"/>
  <c r="CT339" i="13"/>
  <c r="CU339" i="13" s="1"/>
  <c r="DZ151" i="13"/>
  <c r="DT152" i="13"/>
  <c r="DV152" i="13"/>
  <c r="EB152" i="13" s="1"/>
  <c r="DV153" i="13" l="1"/>
  <c r="EB153" i="13" s="1"/>
  <c r="DT153" i="13"/>
  <c r="DZ152" i="13"/>
  <c r="CV340" i="13" l="1"/>
  <c r="CP341" i="13" s="1"/>
  <c r="CQ341" i="13" s="1"/>
  <c r="CS341" i="13" s="1"/>
  <c r="CT340" i="13"/>
  <c r="CU340" i="13" s="1"/>
  <c r="DV154" i="13"/>
  <c r="EB154" i="13" s="1"/>
  <c r="DT154" i="13"/>
  <c r="DZ153" i="13"/>
  <c r="DV155" i="13" l="1"/>
  <c r="EB155" i="13" s="1"/>
  <c r="DT155" i="13"/>
  <c r="DZ154" i="13"/>
  <c r="CV341" i="13" l="1"/>
  <c r="CP342" i="13" s="1"/>
  <c r="CQ342" i="13" s="1"/>
  <c r="CS342" i="13" s="1"/>
  <c r="CT341" i="13"/>
  <c r="CU341" i="13" s="1"/>
  <c r="DV156" i="13"/>
  <c r="EB156" i="13" s="1"/>
  <c r="DT156" i="13"/>
  <c r="DZ155" i="13"/>
  <c r="DV157" i="13" l="1"/>
  <c r="EB157" i="13" s="1"/>
  <c r="DT157" i="13"/>
  <c r="DZ156" i="13"/>
  <c r="CV342" i="13" l="1"/>
  <c r="CP343" i="13" s="1"/>
  <c r="CQ343" i="13" s="1"/>
  <c r="CS343" i="13" s="1"/>
  <c r="CT342" i="13"/>
  <c r="CU342" i="13" s="1"/>
  <c r="DV158" i="13"/>
  <c r="EB158" i="13" s="1"/>
  <c r="DT158" i="13"/>
  <c r="DZ157" i="13"/>
  <c r="DZ158" i="13" l="1"/>
  <c r="DV159" i="13"/>
  <c r="EB159" i="13" s="1"/>
  <c r="DT159" i="13"/>
  <c r="CV343" i="13" l="1"/>
  <c r="CP344" i="13" s="1"/>
  <c r="CQ344" i="13" s="1"/>
  <c r="CS344" i="13" s="1"/>
  <c r="CT343" i="13"/>
  <c r="CU343" i="13" s="1"/>
  <c r="DV160" i="13"/>
  <c r="EB160" i="13" s="1"/>
  <c r="DT160" i="13"/>
  <c r="DZ159" i="13"/>
  <c r="DV161" i="13" l="1"/>
  <c r="EB161" i="13" s="1"/>
  <c r="DT161" i="13"/>
  <c r="DZ160" i="13"/>
  <c r="CV344" i="13" l="1"/>
  <c r="CP345" i="13" s="1"/>
  <c r="CQ345" i="13" s="1"/>
  <c r="CS345" i="13" s="1"/>
  <c r="CT344" i="13"/>
  <c r="CU344" i="13" s="1"/>
  <c r="DV162" i="13"/>
  <c r="EB162" i="13" s="1"/>
  <c r="DT162" i="13"/>
  <c r="DZ161" i="13"/>
  <c r="DT163" i="13" l="1"/>
  <c r="DV163" i="13"/>
  <c r="EB163" i="13" s="1"/>
  <c r="DZ162" i="13"/>
  <c r="CV345" i="13" l="1"/>
  <c r="CP346" i="13" s="1"/>
  <c r="CQ346" i="13" s="1"/>
  <c r="CS346" i="13" s="1"/>
  <c r="CT345" i="13"/>
  <c r="CU345" i="13" s="1"/>
  <c r="DZ163" i="13"/>
  <c r="DV164" i="13"/>
  <c r="EB164" i="13" s="1"/>
  <c r="DT164" i="13"/>
  <c r="DV165" i="13" l="1"/>
  <c r="EB165" i="13" s="1"/>
  <c r="DT165" i="13"/>
  <c r="DZ164" i="13"/>
  <c r="CV346" i="13" l="1"/>
  <c r="CP347" i="13" s="1"/>
  <c r="CQ347" i="13" s="1"/>
  <c r="CS347" i="13" s="1"/>
  <c r="CT346" i="13"/>
  <c r="CU346" i="13" s="1"/>
  <c r="DZ165" i="13"/>
  <c r="DV166" i="13"/>
  <c r="EB166" i="13" s="1"/>
  <c r="DT166" i="13"/>
  <c r="DV167" i="13" l="1"/>
  <c r="EB167" i="13" s="1"/>
  <c r="DT167" i="13"/>
  <c r="DZ166" i="13"/>
  <c r="CV347" i="13" l="1"/>
  <c r="CP348" i="13" s="1"/>
  <c r="CQ348" i="13" s="1"/>
  <c r="CS348" i="13" s="1"/>
  <c r="CT347" i="13"/>
  <c r="CU347" i="13" s="1"/>
  <c r="DV168" i="13"/>
  <c r="EB168" i="13" s="1"/>
  <c r="DT168" i="13"/>
  <c r="DZ167" i="13"/>
  <c r="DV169" i="13" l="1"/>
  <c r="EB169" i="13" s="1"/>
  <c r="DT169" i="13"/>
  <c r="DZ168" i="13"/>
  <c r="CV348" i="13" l="1"/>
  <c r="CP349" i="13" s="1"/>
  <c r="CQ349" i="13" s="1"/>
  <c r="CS349" i="13" s="1"/>
  <c r="CT348" i="13"/>
  <c r="CU348" i="13" s="1"/>
  <c r="DV170" i="13"/>
  <c r="EB170" i="13" s="1"/>
  <c r="DT170" i="13"/>
  <c r="DZ169" i="13"/>
  <c r="DT171" i="13" l="1"/>
  <c r="DV171" i="13"/>
  <c r="EB171" i="13" s="1"/>
  <c r="DZ170" i="13"/>
  <c r="CV349" i="13" l="1"/>
  <c r="CT349" i="13"/>
  <c r="CU349" i="13" s="1"/>
  <c r="DZ171" i="13"/>
  <c r="DT172" i="13"/>
  <c r="DV172" i="13"/>
  <c r="EB172" i="13" s="1"/>
  <c r="CP350" i="13" l="1"/>
  <c r="CQ350" i="13" s="1"/>
  <c r="CS350" i="13" s="1"/>
  <c r="DZ172" i="13"/>
  <c r="DV173" i="13"/>
  <c r="EB173" i="13" s="1"/>
  <c r="DT173" i="13"/>
  <c r="CV350" i="13" l="1"/>
  <c r="CP351" i="13" s="1"/>
  <c r="CQ351" i="13" s="1"/>
  <c r="CS351" i="13" s="1"/>
  <c r="CT350" i="13"/>
  <c r="CU350" i="13" s="1"/>
  <c r="DT174" i="13"/>
  <c r="DV174" i="13"/>
  <c r="EB174" i="13" s="1"/>
  <c r="DZ173" i="13"/>
  <c r="DZ174" i="13" l="1"/>
  <c r="DV175" i="13"/>
  <c r="EB175" i="13" s="1"/>
  <c r="DT175" i="13"/>
  <c r="CV351" i="13" l="1"/>
  <c r="CP352" i="13" s="1"/>
  <c r="CQ352" i="13" s="1"/>
  <c r="CS352" i="13" s="1"/>
  <c r="CT351" i="13"/>
  <c r="CU351" i="13" s="1"/>
  <c r="DV176" i="13"/>
  <c r="EB176" i="13" s="1"/>
  <c r="DT176" i="13"/>
  <c r="DZ175" i="13"/>
  <c r="DT177" i="13" l="1"/>
  <c r="DV177" i="13"/>
  <c r="EB177" i="13" s="1"/>
  <c r="DZ176" i="13"/>
  <c r="CV352" i="13" l="1"/>
  <c r="CP353" i="13" s="1"/>
  <c r="CQ353" i="13" s="1"/>
  <c r="CS353" i="13" s="1"/>
  <c r="CT352" i="13"/>
  <c r="CU352" i="13" s="1"/>
  <c r="DZ177" i="13"/>
  <c r="DV178" i="13"/>
  <c r="EB178" i="13" s="1"/>
  <c r="DT178" i="13"/>
  <c r="DV179" i="13" l="1"/>
  <c r="EB179" i="13" s="1"/>
  <c r="DT179" i="13"/>
  <c r="DZ178" i="13"/>
  <c r="CV353" i="13" l="1"/>
  <c r="CP354" i="13" s="1"/>
  <c r="CQ354" i="13" s="1"/>
  <c r="CS354" i="13" s="1"/>
  <c r="CT353" i="13"/>
  <c r="CU353" i="13" s="1"/>
  <c r="DT180" i="13"/>
  <c r="DV180" i="13"/>
  <c r="EB180" i="13" s="1"/>
  <c r="DZ179" i="13"/>
  <c r="DZ180" i="13" l="1"/>
  <c r="DV181" i="13"/>
  <c r="EB181" i="13" s="1"/>
  <c r="DT181" i="13"/>
  <c r="CV354" i="13" l="1"/>
  <c r="CP355" i="13" s="1"/>
  <c r="CQ355" i="13" s="1"/>
  <c r="CS355" i="13" s="1"/>
  <c r="CT354" i="13"/>
  <c r="CU354" i="13" s="1"/>
  <c r="DV182" i="13"/>
  <c r="EB182" i="13" s="1"/>
  <c r="DT182" i="13"/>
  <c r="DZ181" i="13"/>
  <c r="DV183" i="13" l="1"/>
  <c r="EB183" i="13" s="1"/>
  <c r="DT183" i="13"/>
  <c r="DZ182" i="13"/>
  <c r="CV355" i="13" l="1"/>
  <c r="CP356" i="13" s="1"/>
  <c r="CQ356" i="13" s="1"/>
  <c r="CS356" i="13" s="1"/>
  <c r="CT355" i="13"/>
  <c r="CU355" i="13" s="1"/>
  <c r="DT184" i="13"/>
  <c r="DV184" i="13"/>
  <c r="EB184" i="13" s="1"/>
  <c r="DZ183" i="13"/>
  <c r="DZ184" i="13" l="1"/>
  <c r="DV185" i="13"/>
  <c r="EB185" i="13" s="1"/>
  <c r="DT185" i="13"/>
  <c r="CV356" i="13" l="1"/>
  <c r="CP357" i="13" s="1"/>
  <c r="CQ357" i="13" s="1"/>
  <c r="CS357" i="13" s="1"/>
  <c r="CT356" i="13"/>
  <c r="CU356" i="13" s="1"/>
  <c r="DV186" i="13"/>
  <c r="EB186" i="13" s="1"/>
  <c r="DT186" i="13"/>
  <c r="DZ185" i="13"/>
  <c r="DV187" i="13" l="1"/>
  <c r="EB187" i="13" s="1"/>
  <c r="DT187" i="13"/>
  <c r="DZ186" i="13"/>
  <c r="CV357" i="13" l="1"/>
  <c r="CP358" i="13" s="1"/>
  <c r="CQ358" i="13" s="1"/>
  <c r="CS358" i="13" s="1"/>
  <c r="CT357" i="13"/>
  <c r="CU357" i="13" s="1"/>
  <c r="DV188" i="13"/>
  <c r="EB188" i="13" s="1"/>
  <c r="DT188" i="13"/>
  <c r="DZ187" i="13"/>
  <c r="DV189" i="13" l="1"/>
  <c r="EB189" i="13" s="1"/>
  <c r="DT189" i="13"/>
  <c r="DZ188" i="13"/>
  <c r="CV358" i="13" l="1"/>
  <c r="CP359" i="13" s="1"/>
  <c r="CQ359" i="13" s="1"/>
  <c r="CS359" i="13" s="1"/>
  <c r="CT358" i="13"/>
  <c r="CU358" i="13" s="1"/>
  <c r="DV190" i="13"/>
  <c r="EB190" i="13" s="1"/>
  <c r="DT190" i="13"/>
  <c r="DZ189" i="13"/>
  <c r="DV191" i="13" l="1"/>
  <c r="EB191" i="13" s="1"/>
  <c r="DT191" i="13"/>
  <c r="DZ190" i="13"/>
  <c r="CV359" i="13" l="1"/>
  <c r="CP360" i="13" s="1"/>
  <c r="CQ360" i="13" s="1"/>
  <c r="CS360" i="13" s="1"/>
  <c r="CT359" i="13"/>
  <c r="CU359" i="13" s="1"/>
  <c r="DZ191" i="13"/>
  <c r="DV192" i="13"/>
  <c r="EB192" i="13" s="1"/>
  <c r="DT192" i="13"/>
  <c r="DZ192" i="13" l="1"/>
  <c r="DV193" i="13"/>
  <c r="EB193" i="13" s="1"/>
  <c r="DT193" i="13"/>
  <c r="CV360" i="13" l="1"/>
  <c r="CP361" i="13" s="1"/>
  <c r="CQ361" i="13" s="1"/>
  <c r="CS361" i="13" s="1"/>
  <c r="CT360" i="13"/>
  <c r="CU360" i="13" s="1"/>
  <c r="DV194" i="13"/>
  <c r="EB194" i="13" s="1"/>
  <c r="DT194" i="13"/>
  <c r="DZ193" i="13"/>
  <c r="DZ194" i="13" l="1"/>
  <c r="DV195" i="13"/>
  <c r="EB195" i="13" s="1"/>
  <c r="DT195" i="13"/>
  <c r="CV361" i="13" l="1"/>
  <c r="CT361" i="13"/>
  <c r="CU361" i="13" s="1"/>
  <c r="DV196" i="13"/>
  <c r="EB196" i="13" s="1"/>
  <c r="DT196" i="13"/>
  <c r="DZ195" i="13"/>
  <c r="CP362" i="13" l="1"/>
  <c r="CQ362" i="13" s="1"/>
  <c r="CS362" i="13" s="1"/>
  <c r="DV197" i="13"/>
  <c r="EB197" i="13" s="1"/>
  <c r="DT197" i="13"/>
  <c r="DZ196" i="13"/>
  <c r="CV362" i="13" l="1"/>
  <c r="CP363" i="13" s="1"/>
  <c r="CQ363" i="13" s="1"/>
  <c r="CS363" i="13" s="1"/>
  <c r="CT362" i="13"/>
  <c r="CU362" i="13" s="1"/>
  <c r="DV198" i="13"/>
  <c r="EB198" i="13" s="1"/>
  <c r="DT198" i="13"/>
  <c r="DZ197" i="13"/>
  <c r="DZ198" i="13" l="1"/>
  <c r="DV199" i="13"/>
  <c r="EB199" i="13" s="1"/>
  <c r="DT199" i="13"/>
  <c r="CV363" i="13" l="1"/>
  <c r="CP364" i="13" s="1"/>
  <c r="CQ364" i="13" s="1"/>
  <c r="CS364" i="13" s="1"/>
  <c r="CT363" i="13"/>
  <c r="CU363" i="13" s="1"/>
  <c r="DT200" i="13"/>
  <c r="DV200" i="13"/>
  <c r="EB200" i="13" s="1"/>
  <c r="DZ199" i="13"/>
  <c r="DV201" i="13" l="1"/>
  <c r="EB201" i="13" s="1"/>
  <c r="DT201" i="13"/>
  <c r="DZ200" i="13"/>
  <c r="CV364" i="13" l="1"/>
  <c r="CP365" i="13" s="1"/>
  <c r="CQ365" i="13" s="1"/>
  <c r="CS365" i="13" s="1"/>
  <c r="CT364" i="13"/>
  <c r="CU364" i="13" s="1"/>
  <c r="DZ201" i="13"/>
  <c r="DV202" i="13"/>
  <c r="EB202" i="13" s="1"/>
  <c r="DT202" i="13"/>
  <c r="DV203" i="13" l="1"/>
  <c r="EB203" i="13" s="1"/>
  <c r="DT203" i="13"/>
  <c r="DZ202" i="13"/>
  <c r="CV365" i="13" l="1"/>
  <c r="CP366" i="13" s="1"/>
  <c r="CQ366" i="13" s="1"/>
  <c r="CS366" i="13" s="1"/>
  <c r="CT365" i="13"/>
  <c r="CU365" i="13" s="1"/>
  <c r="DV204" i="13"/>
  <c r="EB204" i="13" s="1"/>
  <c r="DT204" i="13"/>
  <c r="DZ203" i="13"/>
  <c r="DV205" i="13" l="1"/>
  <c r="EB205" i="13" s="1"/>
  <c r="DT205" i="13"/>
  <c r="DZ204" i="13"/>
  <c r="CV366" i="13" l="1"/>
  <c r="CP367" i="13" s="1"/>
  <c r="CQ367" i="13" s="1"/>
  <c r="CS367" i="13" s="1"/>
  <c r="CT366" i="13"/>
  <c r="CU366" i="13" s="1"/>
  <c r="DV206" i="13"/>
  <c r="EB206" i="13" s="1"/>
  <c r="DT206" i="13"/>
  <c r="DZ205" i="13"/>
  <c r="DV207" i="13" l="1"/>
  <c r="EB207" i="13" s="1"/>
  <c r="DT207" i="13"/>
  <c r="DZ206" i="13"/>
  <c r="CV367" i="13" l="1"/>
  <c r="CP368" i="13" s="1"/>
  <c r="CQ368" i="13" s="1"/>
  <c r="CS368" i="13" s="1"/>
  <c r="CT367" i="13"/>
  <c r="CU367" i="13" s="1"/>
  <c r="DV208" i="13"/>
  <c r="EB208" i="13" s="1"/>
  <c r="DT208" i="13"/>
  <c r="DZ207" i="13"/>
  <c r="DV209" i="13" l="1"/>
  <c r="EB209" i="13" s="1"/>
  <c r="DT209" i="13"/>
  <c r="DZ208" i="13"/>
  <c r="CV368" i="13" l="1"/>
  <c r="CP369" i="13" s="1"/>
  <c r="CQ369" i="13" s="1"/>
  <c r="CS369" i="13" s="1"/>
  <c r="CT368" i="13"/>
  <c r="CU368" i="13" s="1"/>
  <c r="DV210" i="13"/>
  <c r="EB210" i="13" s="1"/>
  <c r="DT210" i="13"/>
  <c r="DZ209" i="13"/>
  <c r="DZ210" i="13" l="1"/>
  <c r="DV211" i="13"/>
  <c r="EB211" i="13" s="1"/>
  <c r="DT211" i="13"/>
  <c r="CV369" i="13" l="1"/>
  <c r="CP370" i="13" s="1"/>
  <c r="CQ370" i="13" s="1"/>
  <c r="CS370" i="13" s="1"/>
  <c r="CT369" i="13"/>
  <c r="CU369" i="13" s="1"/>
  <c r="DZ211" i="13"/>
  <c r="DV212" i="13"/>
  <c r="EB212" i="13" s="1"/>
  <c r="DT212" i="13"/>
  <c r="DZ212" i="13" l="1"/>
  <c r="DV213" i="13"/>
  <c r="EB213" i="13" s="1"/>
  <c r="DT213" i="13"/>
  <c r="CV370" i="13" l="1"/>
  <c r="CP371" i="13" s="1"/>
  <c r="CQ371" i="13" s="1"/>
  <c r="CS371" i="13" s="1"/>
  <c r="CT370" i="13"/>
  <c r="CU370" i="13" s="1"/>
  <c r="DZ213" i="13"/>
  <c r="DV214" i="13"/>
  <c r="EB214" i="13" s="1"/>
  <c r="DT214" i="13"/>
  <c r="DZ214" i="13" l="1"/>
  <c r="DV215" i="13"/>
  <c r="EB215" i="13" s="1"/>
  <c r="DT215" i="13"/>
  <c r="CV371" i="13" l="1"/>
  <c r="CP372" i="13" s="1"/>
  <c r="CQ372" i="13" s="1"/>
  <c r="CS372" i="13" s="1"/>
  <c r="CT371" i="13"/>
  <c r="CU371" i="13" s="1"/>
  <c r="DZ215" i="13"/>
  <c r="DV216" i="13"/>
  <c r="EB216" i="13" s="1"/>
  <c r="DT216" i="13"/>
  <c r="DZ216" i="13" l="1"/>
  <c r="DV217" i="13"/>
  <c r="EB217" i="13" s="1"/>
  <c r="DT217" i="13"/>
  <c r="CV372" i="13" l="1"/>
  <c r="CP373" i="13" s="1"/>
  <c r="CQ373" i="13" s="1"/>
  <c r="CS373" i="13" s="1"/>
  <c r="CT372" i="13"/>
  <c r="CU372" i="13" s="1"/>
  <c r="DZ217" i="13"/>
  <c r="DV218" i="13"/>
  <c r="EB218" i="13" s="1"/>
  <c r="DT218" i="13"/>
  <c r="DZ218" i="13" l="1"/>
  <c r="DV219" i="13"/>
  <c r="EB219" i="13" s="1"/>
  <c r="DT219" i="13"/>
  <c r="CV373" i="13" l="1"/>
  <c r="CT373" i="13"/>
  <c r="CU373" i="13" s="1"/>
  <c r="DZ219" i="13"/>
  <c r="DT220" i="13"/>
  <c r="DV220" i="13"/>
  <c r="EB220" i="13" s="1"/>
  <c r="F106" i="12" l="1"/>
  <c r="DV221" i="13"/>
  <c r="EB221" i="13" s="1"/>
  <c r="DT221" i="13"/>
  <c r="DZ220" i="13"/>
  <c r="G106" i="12" l="1"/>
  <c r="F108" i="12"/>
  <c r="DZ221" i="13"/>
  <c r="DV222" i="13"/>
  <c r="EB222" i="13" s="1"/>
  <c r="DT222" i="13"/>
  <c r="G108" i="12" l="1"/>
  <c r="DZ222" i="13"/>
  <c r="DV223" i="13"/>
  <c r="EB223" i="13" s="1"/>
  <c r="DT223" i="13"/>
  <c r="DZ223" i="13" l="1"/>
  <c r="DV224" i="13"/>
  <c r="EB224" i="13" s="1"/>
  <c r="DT224" i="13"/>
  <c r="DZ224" i="13" l="1"/>
  <c r="DV225" i="13"/>
  <c r="EB225" i="13" s="1"/>
  <c r="DT225" i="13"/>
  <c r="DZ225" i="13" l="1"/>
  <c r="DV226" i="13"/>
  <c r="EB226" i="13" s="1"/>
  <c r="DT226" i="13"/>
  <c r="DZ226" i="13" l="1"/>
  <c r="DV227" i="13"/>
  <c r="EB227" i="13" s="1"/>
  <c r="DT227" i="13"/>
  <c r="DZ227" i="13" l="1"/>
  <c r="DT228" i="13"/>
  <c r="DV228" i="13"/>
  <c r="EB228" i="13" s="1"/>
  <c r="DV229" i="13" l="1"/>
  <c r="EB229" i="13" s="1"/>
  <c r="DT229" i="13"/>
  <c r="DZ228" i="13"/>
  <c r="DZ229" i="13" l="1"/>
  <c r="DT230" i="13"/>
  <c r="DV230" i="13"/>
  <c r="EB230" i="13" s="1"/>
  <c r="DV231" i="13" l="1"/>
  <c r="EB231" i="13" s="1"/>
  <c r="DT231" i="13"/>
  <c r="DZ230" i="13"/>
  <c r="DZ231" i="13" l="1"/>
  <c r="DV232" i="13"/>
  <c r="EB232" i="13" s="1"/>
  <c r="DT232" i="13"/>
  <c r="DZ232" i="13" l="1"/>
  <c r="DV233" i="13"/>
  <c r="EB233" i="13" s="1"/>
  <c r="DT233" i="13"/>
  <c r="DZ233" i="13" l="1"/>
  <c r="DV234" i="13"/>
  <c r="EB234" i="13" s="1"/>
  <c r="DT234" i="13"/>
  <c r="DZ234" i="13" l="1"/>
  <c r="DT235" i="13"/>
  <c r="DV235" i="13"/>
  <c r="EB235" i="13" s="1"/>
  <c r="DV236" i="13" l="1"/>
  <c r="EB236" i="13" s="1"/>
  <c r="DT236" i="13"/>
  <c r="DZ235" i="13"/>
  <c r="DZ236" i="13" l="1"/>
  <c r="DV237" i="13"/>
  <c r="EB237" i="13" s="1"/>
  <c r="DT237" i="13"/>
  <c r="DZ237" i="13" l="1"/>
  <c r="DV238" i="13"/>
  <c r="EB238" i="13" s="1"/>
  <c r="DT238" i="13"/>
  <c r="DZ238" i="13" l="1"/>
  <c r="DT239" i="13"/>
  <c r="DV239" i="13"/>
  <c r="EB239" i="13" s="1"/>
  <c r="DV240" i="13" l="1"/>
  <c r="EB240" i="13" s="1"/>
  <c r="DT240" i="13"/>
  <c r="DZ239" i="13"/>
  <c r="DZ240" i="13" l="1"/>
  <c r="DT241" i="13"/>
  <c r="DV241" i="13"/>
  <c r="EB241" i="13" s="1"/>
  <c r="DV242" i="13" l="1"/>
  <c r="EB242" i="13" s="1"/>
  <c r="DT242" i="13"/>
  <c r="DZ241" i="13"/>
  <c r="DZ242" i="13" l="1"/>
  <c r="DV243" i="13"/>
  <c r="EB243" i="13" s="1"/>
  <c r="DT243" i="13"/>
  <c r="DZ243" i="13" l="1"/>
  <c r="DV244" i="13"/>
  <c r="EB244" i="13" s="1"/>
  <c r="DT244" i="13"/>
  <c r="DZ244" i="13" l="1"/>
  <c r="DT245" i="13"/>
  <c r="DV245" i="13"/>
  <c r="EB245" i="13" s="1"/>
  <c r="DZ245" i="13" l="1"/>
  <c r="DV246" i="13"/>
  <c r="EB246" i="13" s="1"/>
  <c r="DT246" i="13"/>
  <c r="DV247" i="13" l="1"/>
  <c r="EB247" i="13" s="1"/>
  <c r="DT247" i="13"/>
  <c r="DZ246" i="13"/>
  <c r="DV248" i="13" l="1"/>
  <c r="EB248" i="13" s="1"/>
  <c r="DT248" i="13"/>
  <c r="DZ247" i="13"/>
  <c r="DV249" i="13" l="1"/>
  <c r="EB249" i="13" s="1"/>
  <c r="DT249" i="13"/>
  <c r="DZ248" i="13"/>
  <c r="DT250" i="13" l="1"/>
  <c r="DV250" i="13"/>
  <c r="EB250" i="13" s="1"/>
  <c r="DZ249" i="13"/>
  <c r="DZ250" i="13" l="1"/>
  <c r="DV251" i="13"/>
  <c r="EB251" i="13" s="1"/>
  <c r="DT251" i="13"/>
  <c r="DT252" i="13" l="1"/>
  <c r="DV252" i="13"/>
  <c r="EB252" i="13" s="1"/>
  <c r="DZ251" i="13"/>
  <c r="DZ252" i="13" l="1"/>
  <c r="DT253" i="13"/>
  <c r="DV253" i="13"/>
  <c r="EB253" i="13" s="1"/>
  <c r="DZ253" i="13" l="1"/>
  <c r="DV254" i="13"/>
  <c r="EB254" i="13" s="1"/>
  <c r="DT254" i="13"/>
  <c r="DT255" i="13" l="1"/>
  <c r="DV255" i="13"/>
  <c r="EB255" i="13" s="1"/>
  <c r="DZ254" i="13"/>
  <c r="DZ255" i="13" l="1"/>
  <c r="DT256" i="13"/>
  <c r="DV256" i="13"/>
  <c r="EB256" i="13" s="1"/>
  <c r="DV257" i="13" l="1"/>
  <c r="EB257" i="13" s="1"/>
  <c r="DT257" i="13"/>
  <c r="DZ256" i="13"/>
  <c r="DV258" i="13" l="1"/>
  <c r="EB258" i="13" s="1"/>
  <c r="DT258" i="13"/>
  <c r="DZ257" i="13"/>
  <c r="DZ258" i="13" l="1"/>
  <c r="DV259" i="13"/>
  <c r="EB259" i="13" s="1"/>
  <c r="DT259" i="13"/>
  <c r="DT260" i="13" l="1"/>
  <c r="DV260" i="13"/>
  <c r="EB260" i="13" s="1"/>
  <c r="DZ259" i="13"/>
  <c r="DZ260" i="13" l="1"/>
  <c r="DV261" i="13"/>
  <c r="EB261" i="13" s="1"/>
  <c r="DT261" i="13"/>
  <c r="DV262" i="13" l="1"/>
  <c r="EB262" i="13" s="1"/>
  <c r="DT262" i="13"/>
  <c r="DZ261" i="13"/>
  <c r="DZ262" i="13" l="1"/>
  <c r="DV263" i="13"/>
  <c r="EB263" i="13" s="1"/>
  <c r="DT263" i="13"/>
  <c r="DZ263" i="13" l="1"/>
  <c r="DV264" i="13"/>
  <c r="EB264" i="13" s="1"/>
  <c r="DT264" i="13"/>
  <c r="DV265" i="13" l="1"/>
  <c r="EB265" i="13" s="1"/>
  <c r="DT265" i="13"/>
  <c r="DZ264" i="13"/>
  <c r="DT266" i="13" l="1"/>
  <c r="DV266" i="13"/>
  <c r="EB266" i="13" s="1"/>
  <c r="DZ265" i="13"/>
  <c r="DZ266" i="13" l="1"/>
  <c r="DT267" i="13"/>
  <c r="DV267" i="13"/>
  <c r="EB267" i="13" s="1"/>
  <c r="DZ267" i="13" l="1"/>
  <c r="DT268" i="13"/>
  <c r="DV268" i="13"/>
  <c r="EB268" i="13" s="1"/>
  <c r="DZ268" i="13" l="1"/>
  <c r="DV269" i="13"/>
  <c r="EB269" i="13" s="1"/>
  <c r="DT269" i="13"/>
  <c r="DV270" i="13" l="1"/>
  <c r="EB270" i="13" s="1"/>
  <c r="DT270" i="13"/>
  <c r="DZ269" i="13"/>
  <c r="DT271" i="13" l="1"/>
  <c r="DV271" i="13"/>
  <c r="EB271" i="13" s="1"/>
  <c r="DZ270" i="13"/>
  <c r="DT272" i="13" l="1"/>
  <c r="DV272" i="13"/>
  <c r="EB272" i="13" s="1"/>
  <c r="DZ271" i="13"/>
  <c r="DZ272" i="13" l="1"/>
  <c r="DV273" i="13"/>
  <c r="EB273" i="13" s="1"/>
  <c r="DT273" i="13"/>
  <c r="DT274" i="13" l="1"/>
  <c r="DV274" i="13"/>
  <c r="EB274" i="13" s="1"/>
  <c r="DZ273" i="13"/>
  <c r="DZ274" i="13" l="1"/>
  <c r="DV275" i="13"/>
  <c r="EB275" i="13" s="1"/>
  <c r="DT275" i="13"/>
  <c r="DZ275" i="13" l="1"/>
  <c r="DT276" i="13"/>
  <c r="DV276" i="13"/>
  <c r="EB276" i="13" s="1"/>
  <c r="DZ276" i="13" l="1"/>
  <c r="DV277" i="13"/>
  <c r="EB277" i="13" s="1"/>
  <c r="DT277" i="13"/>
  <c r="DV278" i="13" l="1"/>
  <c r="EB278" i="13" s="1"/>
  <c r="DT278" i="13"/>
  <c r="DZ277" i="13"/>
  <c r="DV279" i="13" l="1"/>
  <c r="EB279" i="13" s="1"/>
  <c r="DT279" i="13"/>
  <c r="DZ278" i="13"/>
  <c r="DZ279" i="13" l="1"/>
  <c r="DV280" i="13"/>
  <c r="EB280" i="13" s="1"/>
  <c r="DT280" i="13"/>
  <c r="DV281" i="13" l="1"/>
  <c r="EB281" i="13" s="1"/>
  <c r="DT281" i="13"/>
  <c r="DZ280" i="13"/>
  <c r="DV282" i="13" l="1"/>
  <c r="EB282" i="13" s="1"/>
  <c r="DT282" i="13"/>
  <c r="DZ281" i="13"/>
  <c r="DV283" i="13" l="1"/>
  <c r="EB283" i="13" s="1"/>
  <c r="DT283" i="13"/>
  <c r="DZ282" i="13"/>
  <c r="DV284" i="13" l="1"/>
  <c r="EB284" i="13" s="1"/>
  <c r="DT284" i="13"/>
  <c r="DZ283" i="13"/>
  <c r="DV285" i="13" l="1"/>
  <c r="EB285" i="13" s="1"/>
  <c r="DT285" i="13"/>
  <c r="DZ284" i="13"/>
  <c r="DV286" i="13" l="1"/>
  <c r="EB286" i="13" s="1"/>
  <c r="DT286" i="13"/>
  <c r="DZ285" i="13"/>
  <c r="DT287" i="13" l="1"/>
  <c r="DV287" i="13"/>
  <c r="EB287" i="13" s="1"/>
  <c r="DZ286" i="13"/>
  <c r="DZ287" i="13" l="1"/>
  <c r="DV288" i="13"/>
  <c r="EB288" i="13" s="1"/>
  <c r="DT288" i="13"/>
  <c r="DZ288" i="13" l="1"/>
  <c r="DT289" i="13"/>
  <c r="DV289" i="13"/>
  <c r="EB289" i="13" s="1"/>
  <c r="DZ289" i="13" l="1"/>
  <c r="DT290" i="13"/>
  <c r="DV290" i="13"/>
  <c r="EB290" i="13" s="1"/>
  <c r="DZ290" i="13" l="1"/>
  <c r="DV291" i="13"/>
  <c r="EB291" i="13" s="1"/>
  <c r="DT291" i="13"/>
  <c r="DV292" i="13" l="1"/>
  <c r="EB292" i="13" s="1"/>
  <c r="DT292" i="13"/>
  <c r="DZ291" i="13"/>
  <c r="DV293" i="13" l="1"/>
  <c r="EB293" i="13" s="1"/>
  <c r="DT293" i="13"/>
  <c r="DZ292" i="13"/>
  <c r="DV294" i="13" l="1"/>
  <c r="EB294" i="13" s="1"/>
  <c r="DT294" i="13"/>
  <c r="DZ293" i="13"/>
  <c r="DZ294" i="13" l="1"/>
  <c r="DV295" i="13"/>
  <c r="EB295" i="13" s="1"/>
  <c r="DT295" i="13"/>
  <c r="DZ295" i="13" l="1"/>
  <c r="DT296" i="13"/>
  <c r="DV296" i="13"/>
  <c r="EB296" i="13" s="1"/>
  <c r="DV297" i="13" l="1"/>
  <c r="EB297" i="13" s="1"/>
  <c r="DT297" i="13"/>
  <c r="DZ296" i="13"/>
  <c r="DZ297" i="13" l="1"/>
  <c r="DT298" i="13"/>
  <c r="DV298" i="13"/>
  <c r="EB298" i="13" s="1"/>
  <c r="DV299" i="13" l="1"/>
  <c r="EB299" i="13" s="1"/>
  <c r="DT299" i="13"/>
  <c r="DZ298" i="13"/>
  <c r="DZ299" i="13" l="1"/>
  <c r="DV300" i="13"/>
  <c r="EB300" i="13" s="1"/>
  <c r="DT300" i="13"/>
  <c r="DT301" i="13" l="1"/>
  <c r="DV301" i="13"/>
  <c r="EB301" i="13" s="1"/>
  <c r="DZ300" i="13"/>
  <c r="DZ301" i="13" l="1"/>
  <c r="DV302" i="13"/>
  <c r="EB302" i="13" s="1"/>
  <c r="DT302" i="13"/>
  <c r="DV303" i="13" l="1"/>
  <c r="EB303" i="13" s="1"/>
  <c r="DT303" i="13"/>
  <c r="DZ302" i="13"/>
  <c r="DV304" i="13" l="1"/>
  <c r="EB304" i="13" s="1"/>
  <c r="DT304" i="13"/>
  <c r="DZ303" i="13"/>
  <c r="DV305" i="13" l="1"/>
  <c r="EB305" i="13" s="1"/>
  <c r="DT305" i="13"/>
  <c r="DZ304" i="13"/>
  <c r="DV306" i="13" l="1"/>
  <c r="EB306" i="13" s="1"/>
  <c r="DT306" i="13"/>
  <c r="DZ305" i="13"/>
  <c r="DV307" i="13" l="1"/>
  <c r="EB307" i="13" s="1"/>
  <c r="DT307" i="13"/>
  <c r="DZ306" i="13"/>
  <c r="DT308" i="13" l="1"/>
  <c r="DV308" i="13"/>
  <c r="EB308" i="13" s="1"/>
  <c r="DZ307" i="13"/>
  <c r="DZ308" i="13" l="1"/>
  <c r="DT309" i="13"/>
  <c r="DV309" i="13"/>
  <c r="EB309" i="13" s="1"/>
  <c r="DZ309" i="13" l="1"/>
  <c r="DV310" i="13"/>
  <c r="EB310" i="13" s="1"/>
  <c r="DT310" i="13"/>
  <c r="DV311" i="13" l="1"/>
  <c r="EB311" i="13" s="1"/>
  <c r="DT311" i="13"/>
  <c r="DZ310" i="13"/>
  <c r="DV312" i="13" l="1"/>
  <c r="EB312" i="13" s="1"/>
  <c r="DT312" i="13"/>
  <c r="DZ311" i="13"/>
  <c r="DV313" i="13" l="1"/>
  <c r="EB313" i="13" s="1"/>
  <c r="DT313" i="13"/>
  <c r="DZ312" i="13"/>
  <c r="DT314" i="13" l="1"/>
  <c r="DV314" i="13"/>
  <c r="EB314" i="13" s="1"/>
  <c r="DZ313" i="13"/>
  <c r="DZ314" i="13" l="1"/>
  <c r="DV315" i="13"/>
  <c r="EB315" i="13" s="1"/>
  <c r="DT315" i="13"/>
  <c r="DV316" i="13" l="1"/>
  <c r="EB316" i="13" s="1"/>
  <c r="DT316" i="13"/>
  <c r="DZ315" i="13"/>
  <c r="DT317" i="13" l="1"/>
  <c r="DV317" i="13"/>
  <c r="EB317" i="13" s="1"/>
  <c r="DZ316" i="13"/>
  <c r="DZ317" i="13" l="1"/>
  <c r="DV318" i="13"/>
  <c r="EB318" i="13" s="1"/>
  <c r="DT318" i="13"/>
  <c r="DV319" i="13" l="1"/>
  <c r="EB319" i="13" s="1"/>
  <c r="DT319" i="13"/>
  <c r="DZ318" i="13"/>
  <c r="DV320" i="13" l="1"/>
  <c r="EB320" i="13" s="1"/>
  <c r="DT320" i="13"/>
  <c r="DZ319" i="13"/>
  <c r="DV321" i="13" l="1"/>
  <c r="EB321" i="13" s="1"/>
  <c r="DT321" i="13"/>
  <c r="DZ320" i="13"/>
  <c r="DV322" i="13" l="1"/>
  <c r="EB322" i="13" s="1"/>
  <c r="DT322" i="13"/>
  <c r="DZ321" i="13"/>
  <c r="DV323" i="13" l="1"/>
  <c r="EB323" i="13" s="1"/>
  <c r="DT323" i="13"/>
  <c r="DZ322" i="13"/>
  <c r="DV324" i="13" l="1"/>
  <c r="EB324" i="13" s="1"/>
  <c r="DT324" i="13"/>
  <c r="DZ323" i="13"/>
  <c r="DV325" i="13" l="1"/>
  <c r="EB325" i="13" s="1"/>
  <c r="DT325" i="13"/>
  <c r="DZ324" i="13"/>
  <c r="DT326" i="13" l="1"/>
  <c r="DV326" i="13"/>
  <c r="EB326" i="13" s="1"/>
  <c r="DZ325" i="13"/>
  <c r="DZ326" i="13" l="1"/>
  <c r="DV327" i="13"/>
  <c r="EB327" i="13" s="1"/>
  <c r="DT327" i="13"/>
  <c r="DZ327" i="13" l="1"/>
  <c r="DT328" i="13"/>
  <c r="DV328" i="13"/>
  <c r="EB328" i="13" s="1"/>
  <c r="DZ328" i="13" l="1"/>
  <c r="DV329" i="13"/>
  <c r="EB329" i="13" s="1"/>
  <c r="DT329" i="13"/>
  <c r="DV330" i="13" l="1"/>
  <c r="EB330" i="13" s="1"/>
  <c r="DT330" i="13"/>
  <c r="DZ329" i="13"/>
  <c r="DT331" i="13" l="1"/>
  <c r="DV331" i="13"/>
  <c r="EB331" i="13" s="1"/>
  <c r="DZ330" i="13"/>
  <c r="DZ331" i="13" l="1"/>
  <c r="DV332" i="13"/>
  <c r="EB332" i="13" s="1"/>
  <c r="DT332" i="13"/>
  <c r="DT333" i="13" l="1"/>
  <c r="DV333" i="13"/>
  <c r="EB333" i="13" s="1"/>
  <c r="DZ332" i="13"/>
  <c r="DZ333" i="13" l="1"/>
  <c r="DV334" i="13"/>
  <c r="EB334" i="13" s="1"/>
  <c r="DT334" i="13"/>
  <c r="DV335" i="13" l="1"/>
  <c r="EB335" i="13" s="1"/>
  <c r="DT335" i="13"/>
  <c r="DZ334" i="13"/>
  <c r="DZ335" i="13" l="1"/>
  <c r="DV336" i="13"/>
  <c r="EB336" i="13" s="1"/>
  <c r="DT336" i="13"/>
  <c r="DV337" i="13" l="1"/>
  <c r="EB337" i="13" s="1"/>
  <c r="DT337" i="13"/>
  <c r="DZ336" i="13"/>
  <c r="DV338" i="13" l="1"/>
  <c r="EB338" i="13" s="1"/>
  <c r="DT338" i="13"/>
  <c r="DZ337" i="13"/>
  <c r="DT339" i="13" l="1"/>
  <c r="DV339" i="13"/>
  <c r="EB339" i="13" s="1"/>
  <c r="DZ338" i="13"/>
  <c r="DV340" i="13" l="1"/>
  <c r="EB340" i="13" s="1"/>
  <c r="DT340" i="13"/>
  <c r="DZ339" i="13"/>
  <c r="DZ340" i="13" l="1"/>
  <c r="DV341" i="13"/>
  <c r="EB341" i="13" s="1"/>
  <c r="DT341" i="13"/>
  <c r="DZ341" i="13" l="1"/>
  <c r="DT342" i="13"/>
  <c r="DV342" i="13"/>
  <c r="EB342" i="13" s="1"/>
  <c r="DZ342" i="13" l="1"/>
  <c r="DV343" i="13"/>
  <c r="EB343" i="13" s="1"/>
  <c r="DT343" i="13"/>
  <c r="DZ343" i="13" l="1"/>
  <c r="DV344" i="13"/>
  <c r="EB344" i="13" s="1"/>
  <c r="DT344" i="13"/>
  <c r="DZ344" i="13" l="1"/>
  <c r="DT345" i="13"/>
  <c r="DV345" i="13"/>
  <c r="EB345" i="13" s="1"/>
  <c r="DZ345" i="13" l="1"/>
  <c r="DV346" i="13"/>
  <c r="EB346" i="13" s="1"/>
  <c r="DT346" i="13"/>
  <c r="DZ346" i="13" l="1"/>
  <c r="DV347" i="13"/>
  <c r="EB347" i="13" s="1"/>
  <c r="DT347" i="13"/>
  <c r="DV348" i="13" l="1"/>
  <c r="EB348" i="13" s="1"/>
  <c r="DT348" i="13"/>
  <c r="DZ347" i="13"/>
  <c r="DZ348" i="13" l="1"/>
  <c r="DV349" i="13"/>
  <c r="EB349" i="13" s="1"/>
  <c r="DT349" i="13"/>
  <c r="DZ349" i="13" l="1"/>
  <c r="DV350" i="13"/>
  <c r="EB350" i="13" s="1"/>
  <c r="DT350" i="13"/>
  <c r="DV351" i="13" l="1"/>
  <c r="EB351" i="13" s="1"/>
  <c r="DT351" i="13"/>
  <c r="DZ350" i="13"/>
  <c r="DV352" i="13" l="1"/>
  <c r="EB352" i="13" s="1"/>
  <c r="DT352" i="13"/>
  <c r="DZ351" i="13"/>
  <c r="DZ352" i="13" l="1"/>
  <c r="DT353" i="13"/>
  <c r="DV353" i="13"/>
  <c r="EB353" i="13" s="1"/>
  <c r="DZ353" i="13" l="1"/>
  <c r="DV354" i="13"/>
  <c r="EB354" i="13" s="1"/>
  <c r="DT354" i="13"/>
  <c r="DZ354" i="13" l="1"/>
  <c r="DT355" i="13"/>
  <c r="DV355" i="13"/>
  <c r="EB355" i="13" s="1"/>
  <c r="DV356" i="13" l="1"/>
  <c r="EB356" i="13" s="1"/>
  <c r="DT356" i="13"/>
  <c r="DZ355" i="13"/>
  <c r="DZ356" i="13" l="1"/>
  <c r="DT357" i="13"/>
  <c r="DV357" i="13"/>
  <c r="EB357" i="13" s="1"/>
  <c r="DT358" i="13" l="1"/>
  <c r="DV358" i="13"/>
  <c r="EB358" i="13" s="1"/>
  <c r="DZ357" i="13"/>
  <c r="DT359" i="13" l="1"/>
  <c r="DV359" i="13"/>
  <c r="EB359" i="13" s="1"/>
  <c r="DZ358" i="13"/>
  <c r="DT360" i="13" l="1"/>
  <c r="DV360" i="13"/>
  <c r="EB360" i="13" s="1"/>
  <c r="DZ359" i="13"/>
  <c r="DV361" i="13" l="1"/>
  <c r="EB361" i="13" s="1"/>
  <c r="DT361" i="13"/>
  <c r="DZ360" i="13"/>
  <c r="DZ361" i="13" l="1"/>
  <c r="DV362" i="13"/>
  <c r="EB362" i="13" s="1"/>
  <c r="DT362" i="13"/>
  <c r="DZ362" i="13" l="1"/>
  <c r="DT363" i="13"/>
  <c r="DV363" i="13"/>
  <c r="EB363" i="13" s="1"/>
  <c r="DV364" i="13" l="1"/>
  <c r="EB364" i="13" s="1"/>
  <c r="DT364" i="13"/>
  <c r="DZ363" i="13"/>
  <c r="DZ364" i="13" l="1"/>
  <c r="DV365" i="13"/>
  <c r="EB365" i="13" s="1"/>
  <c r="DT365" i="13"/>
  <c r="DZ365" i="13" l="1"/>
  <c r="DT366" i="13"/>
  <c r="DV366" i="13"/>
  <c r="EB366" i="13" s="1"/>
  <c r="DV367" i="13" l="1"/>
  <c r="EB367" i="13" s="1"/>
  <c r="DT367" i="13"/>
  <c r="DZ366" i="13"/>
  <c r="DZ367" i="13" l="1"/>
  <c r="DV368" i="13"/>
  <c r="EB368" i="13" s="1"/>
  <c r="DT368" i="13"/>
  <c r="DZ368" i="13" l="1"/>
  <c r="DT369" i="13"/>
  <c r="DV369" i="13"/>
  <c r="EB369" i="13" s="1"/>
  <c r="DT370" i="13" l="1"/>
  <c r="DV370" i="13"/>
  <c r="EB370" i="13" s="1"/>
  <c r="DZ369" i="13"/>
  <c r="DV371" i="13" l="1"/>
  <c r="EB371" i="13" s="1"/>
  <c r="DT371" i="13"/>
  <c r="DZ370" i="13"/>
  <c r="DZ371" i="13" l="1"/>
  <c r="DV372" i="13"/>
  <c r="EB372" i="13" s="1"/>
  <c r="DT372" i="13"/>
  <c r="DZ372" i="13" l="1"/>
  <c r="DT373" i="13"/>
  <c r="DV373" i="13"/>
  <c r="EB373" i="13" s="1"/>
  <c r="ED286" i="13" l="1"/>
  <c r="ED329" i="13"/>
  <c r="ED371" i="13"/>
  <c r="ED283" i="13"/>
  <c r="ED218" i="13"/>
  <c r="ED175" i="13"/>
  <c r="ED23" i="13"/>
  <c r="ED65" i="13"/>
  <c r="ED187" i="13"/>
  <c r="ED163" i="13"/>
  <c r="ED76" i="13"/>
  <c r="ED20" i="13"/>
  <c r="ED234" i="13"/>
  <c r="ED87" i="13"/>
  <c r="ED212" i="13"/>
  <c r="ED325" i="13"/>
  <c r="ED222" i="13"/>
  <c r="ED343" i="13"/>
  <c r="ED14" i="13"/>
  <c r="ED311" i="13"/>
  <c r="ED305" i="13"/>
  <c r="ED352" i="13"/>
  <c r="ED215" i="13"/>
  <c r="ED33" i="13"/>
  <c r="ED372" i="13"/>
  <c r="ED44" i="13"/>
  <c r="ED199" i="13"/>
  <c r="ED92" i="13"/>
  <c r="ED28" i="13"/>
  <c r="ED156" i="13"/>
  <c r="ED275" i="13"/>
  <c r="ED151" i="13"/>
  <c r="ED86" i="13"/>
  <c r="ED45" i="13"/>
  <c r="ED324" i="13"/>
  <c r="ED264" i="13"/>
  <c r="ED338" i="13"/>
  <c r="ED323" i="13"/>
  <c r="ED216" i="13"/>
  <c r="ED339" i="13"/>
  <c r="ED19" i="13"/>
  <c r="ED351" i="13"/>
  <c r="ED24" i="13"/>
  <c r="ED125" i="13"/>
  <c r="ED262" i="13"/>
  <c r="ED348" i="13"/>
  <c r="ED31" i="13"/>
  <c r="ED171" i="13"/>
  <c r="ED205" i="13"/>
  <c r="ED25" i="13"/>
  <c r="ED225" i="13"/>
  <c r="ED220" i="13"/>
  <c r="ED258" i="13"/>
  <c r="ED357" i="13"/>
  <c r="ED191" i="13"/>
  <c r="ED307" i="13"/>
  <c r="ED299" i="13"/>
  <c r="ED331" i="13"/>
  <c r="ED315" i="13"/>
  <c r="ED251" i="13"/>
  <c r="ED332" i="13"/>
  <c r="ED108" i="13"/>
  <c r="ED186" i="13"/>
  <c r="ED173" i="13"/>
  <c r="ED246" i="13"/>
  <c r="ED145" i="13"/>
  <c r="ED274" i="13"/>
  <c r="ED247" i="13"/>
  <c r="ED94" i="13"/>
  <c r="ED292" i="13"/>
  <c r="ED164" i="13"/>
  <c r="ED235" i="13"/>
  <c r="ED167" i="13"/>
  <c r="ED276" i="13"/>
  <c r="ED217" i="13"/>
  <c r="ED202" i="13"/>
  <c r="ED209" i="13"/>
  <c r="ED321" i="13"/>
  <c r="ED56" i="13"/>
  <c r="ED271" i="13"/>
  <c r="ED50" i="13"/>
  <c r="ED304" i="13"/>
  <c r="ED179" i="13"/>
  <c r="ED29" i="13"/>
  <c r="ED36" i="13"/>
  <c r="ED35" i="13"/>
  <c r="ED66" i="13"/>
  <c r="ED111" i="13"/>
  <c r="ED57" i="13"/>
  <c r="ED328" i="13"/>
  <c r="ED260" i="13"/>
  <c r="ED136" i="13"/>
  <c r="ED96" i="13"/>
  <c r="ED110" i="13"/>
  <c r="ED330" i="13"/>
  <c r="ED170" i="13"/>
  <c r="ED166" i="13"/>
  <c r="ED353" i="13"/>
  <c r="ED97" i="13"/>
  <c r="ED123" i="13"/>
  <c r="ED174" i="13"/>
  <c r="ED116" i="13"/>
  <c r="ED345" i="13"/>
  <c r="ED366" i="13"/>
  <c r="ED253" i="13"/>
  <c r="ED120" i="13"/>
  <c r="ED154" i="13"/>
  <c r="ED134" i="13"/>
  <c r="ED340" i="13"/>
  <c r="ED267" i="13"/>
  <c r="ED90" i="13"/>
  <c r="ED268" i="13"/>
  <c r="ED233" i="13"/>
  <c r="ED22" i="13"/>
  <c r="ED310" i="13"/>
  <c r="ED192" i="13"/>
  <c r="ED369" i="13"/>
  <c r="ED298" i="13"/>
  <c r="ED188" i="13"/>
  <c r="ED155" i="13"/>
  <c r="ED326" i="13"/>
  <c r="ED26" i="13"/>
  <c r="ED269" i="13"/>
  <c r="ED162" i="13"/>
  <c r="ED161" i="13"/>
  <c r="ED317" i="13"/>
  <c r="ED124" i="13"/>
  <c r="ED67" i="13"/>
  <c r="ED135" i="13"/>
  <c r="ED117" i="13"/>
  <c r="ED89" i="13"/>
  <c r="ED47" i="13"/>
  <c r="ED349" i="13"/>
  <c r="ED263" i="13"/>
  <c r="ED158" i="13"/>
  <c r="ED204" i="13"/>
  <c r="ED196" i="13"/>
  <c r="ED316" i="13"/>
  <c r="ED159" i="13"/>
  <c r="ED139" i="13"/>
  <c r="ED185" i="13"/>
  <c r="ED54" i="13"/>
  <c r="ED103" i="13"/>
  <c r="ED227" i="13"/>
  <c r="ED265" i="13"/>
  <c r="ED61" i="13"/>
  <c r="ED38" i="13"/>
  <c r="ED334" i="13"/>
  <c r="ED266" i="13"/>
  <c r="ED207" i="13"/>
  <c r="ED39" i="13"/>
  <c r="ED127" i="13"/>
  <c r="ED100" i="13"/>
  <c r="ED284" i="13"/>
  <c r="ED70" i="13"/>
  <c r="ED313" i="13"/>
  <c r="ED182" i="13"/>
  <c r="ED229" i="13"/>
  <c r="ED211" i="13"/>
  <c r="ED361" i="13"/>
  <c r="ED55" i="13"/>
  <c r="ED213" i="13"/>
  <c r="ED314" i="13"/>
  <c r="ED290" i="13"/>
  <c r="ED40" i="13"/>
  <c r="ED358" i="13"/>
  <c r="ED189" i="13"/>
  <c r="ED43" i="13"/>
  <c r="ED88" i="13"/>
  <c r="ED181" i="13"/>
  <c r="ED239" i="13"/>
  <c r="ED122" i="13"/>
  <c r="ED320" i="13"/>
  <c r="ED73" i="13"/>
  <c r="ED138" i="13"/>
  <c r="ED152" i="13"/>
  <c r="ED344" i="13"/>
  <c r="ED312" i="13"/>
  <c r="ED184" i="13"/>
  <c r="ED91" i="13"/>
  <c r="ED301" i="13"/>
  <c r="ED133" i="13"/>
  <c r="ED126" i="13"/>
  <c r="ED169" i="13"/>
  <c r="ED59" i="13"/>
  <c r="ED197" i="13"/>
  <c r="ED238" i="13"/>
  <c r="ED85" i="13"/>
  <c r="ED143" i="13"/>
  <c r="ED113" i="13"/>
  <c r="ED295" i="13"/>
  <c r="ED364" i="13"/>
  <c r="ED62" i="13"/>
  <c r="ED81" i="13"/>
  <c r="ED42" i="13"/>
  <c r="ED107" i="13"/>
  <c r="ED306" i="13"/>
  <c r="ED84" i="13"/>
  <c r="ED281" i="13"/>
  <c r="ED230" i="13"/>
  <c r="ED360" i="13"/>
  <c r="ED129" i="13"/>
  <c r="ED279" i="13"/>
  <c r="ED236" i="13"/>
  <c r="ED51" i="13"/>
  <c r="ED83" i="13"/>
  <c r="ED356" i="13"/>
  <c r="ED359" i="13"/>
  <c r="ED32" i="13"/>
  <c r="ED294" i="13"/>
  <c r="ED282" i="13"/>
  <c r="ED16" i="13"/>
  <c r="ED64" i="13"/>
  <c r="ED52" i="13"/>
  <c r="ED119" i="13"/>
  <c r="ED240" i="13"/>
  <c r="ED333" i="13"/>
  <c r="ED255" i="13"/>
  <c r="ED72" i="13"/>
  <c r="ED362" i="13"/>
  <c r="ED112" i="13"/>
  <c r="ED180" i="13"/>
  <c r="ED224" i="13"/>
  <c r="ED172" i="13"/>
  <c r="ED37" i="13"/>
  <c r="ED300" i="13"/>
  <c r="ED30" i="13"/>
  <c r="ED237" i="13"/>
  <c r="ED49" i="13"/>
  <c r="ED102" i="13"/>
  <c r="ED370" i="13"/>
  <c r="ED48" i="13"/>
  <c r="ED46" i="13"/>
  <c r="ED302" i="13"/>
  <c r="ED74" i="13"/>
  <c r="ED214" i="13"/>
  <c r="ED228" i="13"/>
  <c r="ED80" i="13"/>
  <c r="ED93" i="13"/>
  <c r="ED153" i="13"/>
  <c r="ED118" i="13"/>
  <c r="ED63" i="13"/>
  <c r="ED160" i="13"/>
  <c r="ED78" i="13"/>
  <c r="ED248" i="13"/>
  <c r="ED303" i="13"/>
  <c r="ED79" i="13"/>
  <c r="ED150" i="13"/>
  <c r="ED296" i="13"/>
  <c r="ED347" i="13"/>
  <c r="ED327" i="13"/>
  <c r="ED280" i="13"/>
  <c r="ED270" i="13"/>
  <c r="ED18" i="13"/>
  <c r="ED256" i="13"/>
  <c r="ED341" i="13"/>
  <c r="ED244" i="13"/>
  <c r="ED342" i="13"/>
  <c r="ED203" i="13"/>
  <c r="ED177" i="13"/>
  <c r="ED69" i="13"/>
  <c r="ED363" i="13"/>
  <c r="ED131" i="13"/>
  <c r="ED193" i="13"/>
  <c r="ED60" i="13"/>
  <c r="ED147" i="13"/>
  <c r="ED201" i="13"/>
  <c r="ED71" i="13"/>
  <c r="ED183" i="13"/>
  <c r="ED245" i="13"/>
  <c r="ED101" i="13"/>
  <c r="ED249" i="13"/>
  <c r="ED319" i="13"/>
  <c r="ED121" i="13"/>
  <c r="ED104" i="13"/>
  <c r="ED95" i="13"/>
  <c r="ED27" i="13"/>
  <c r="ED243" i="13"/>
  <c r="ED241" i="13"/>
  <c r="ED15" i="13"/>
  <c r="ED288" i="13"/>
  <c r="ED250" i="13"/>
  <c r="ED346" i="13"/>
  <c r="ED291" i="13"/>
  <c r="ED142" i="13"/>
  <c r="ED195" i="13"/>
  <c r="ED106" i="13"/>
  <c r="ED287" i="13"/>
  <c r="ED252" i="13"/>
  <c r="ED242" i="13"/>
  <c r="ED130" i="13"/>
  <c r="ED206" i="13"/>
  <c r="ED273" i="13"/>
  <c r="ED144" i="13"/>
  <c r="ED146" i="13"/>
  <c r="ED277" i="13"/>
  <c r="ED200" i="13"/>
  <c r="ED58" i="13"/>
  <c r="ED308" i="13"/>
  <c r="ED105" i="13"/>
  <c r="ED365" i="13"/>
  <c r="ED115" i="13"/>
  <c r="ED68" i="13"/>
  <c r="ED231" i="13"/>
  <c r="ED350" i="13"/>
  <c r="ED337" i="13"/>
  <c r="ED165" i="13"/>
  <c r="ED355" i="13"/>
  <c r="ED41" i="13"/>
  <c r="ED141" i="13"/>
  <c r="ED336" i="13"/>
  <c r="ED198" i="13"/>
  <c r="ED257" i="13"/>
  <c r="ED82" i="13"/>
  <c r="ED261" i="13"/>
  <c r="ED285" i="13"/>
  <c r="ED373" i="13"/>
  <c r="ED289" i="13"/>
  <c r="ED132" i="13"/>
  <c r="ED176" i="13"/>
  <c r="ED149" i="13"/>
  <c r="ED318" i="13"/>
  <c r="ED75" i="13"/>
  <c r="ED354" i="13"/>
  <c r="ED322" i="13"/>
  <c r="ED98" i="13"/>
  <c r="ED168" i="13"/>
  <c r="ED77" i="13"/>
  <c r="ED190" i="13"/>
  <c r="ED140" i="13"/>
  <c r="ED17" i="13"/>
  <c r="ED128" i="13"/>
  <c r="ED210" i="13"/>
  <c r="ED109" i="13"/>
  <c r="ED21" i="13"/>
  <c r="ED137" i="13"/>
  <c r="ED297" i="13"/>
  <c r="ED254" i="13"/>
  <c r="ED335" i="13"/>
  <c r="ED226" i="13"/>
  <c r="ED114" i="13"/>
  <c r="ED368" i="13"/>
  <c r="ED194" i="13"/>
  <c r="ED221" i="13"/>
  <c r="ED232" i="13"/>
  <c r="ED309" i="13"/>
  <c r="ED157" i="13"/>
  <c r="ED272" i="13"/>
  <c r="ED208" i="13"/>
  <c r="ED53" i="13"/>
  <c r="ED34" i="13"/>
  <c r="ED223" i="13"/>
  <c r="ED219" i="13"/>
  <c r="ED148" i="13"/>
  <c r="ED259" i="13"/>
  <c r="ED367" i="13"/>
  <c r="ED278" i="13"/>
  <c r="ED99" i="13"/>
  <c r="ED293" i="13"/>
  <c r="ED178" i="13"/>
  <c r="DZ373" i="13"/>
  <c r="R14" i="13"/>
  <c r="T14" i="13"/>
  <c r="Z14" i="13" l="1"/>
  <c r="X14" i="13"/>
  <c r="T15" i="13" l="1"/>
  <c r="Z15" i="13" s="1"/>
  <c r="R15" i="13"/>
  <c r="X15" i="13" l="1"/>
  <c r="R16" i="13"/>
  <c r="T16" i="13"/>
  <c r="Z16" i="13" s="1"/>
  <c r="X16" i="13" l="1"/>
  <c r="T17" i="13"/>
  <c r="Z17" i="13" s="1"/>
  <c r="R17" i="13"/>
  <c r="X17" i="13" l="1"/>
  <c r="T18" i="13"/>
  <c r="Z18" i="13" s="1"/>
  <c r="R18" i="13"/>
  <c r="T19" i="13" l="1"/>
  <c r="Z19" i="13" s="1"/>
  <c r="R19" i="13"/>
  <c r="X18" i="13"/>
  <c r="X19" i="13" l="1"/>
  <c r="R20" i="13"/>
  <c r="T20" i="13"/>
  <c r="Z20" i="13" s="1"/>
  <c r="T21" i="13" l="1"/>
  <c r="Z21" i="13" s="1"/>
  <c r="R21" i="13"/>
  <c r="X20" i="13"/>
  <c r="R22" i="13" l="1"/>
  <c r="T22" i="13"/>
  <c r="Z22" i="13" s="1"/>
  <c r="X21" i="13"/>
  <c r="X22" i="13" l="1"/>
  <c r="R23" i="13"/>
  <c r="T23" i="13"/>
  <c r="Z23" i="13" s="1"/>
  <c r="X23" i="13" l="1"/>
  <c r="T24" i="13"/>
  <c r="Z24" i="13" s="1"/>
  <c r="R24" i="13"/>
  <c r="R25" i="13" l="1"/>
  <c r="T25" i="13"/>
  <c r="Z25" i="13" s="1"/>
  <c r="X24" i="13"/>
  <c r="X25" i="13" l="1"/>
  <c r="T26" i="13"/>
  <c r="Z26" i="13" s="1"/>
  <c r="R26" i="13"/>
  <c r="R27" i="13" l="1"/>
  <c r="T27" i="13"/>
  <c r="Z27" i="13" s="1"/>
  <c r="X26" i="13"/>
  <c r="X27" i="13" l="1"/>
  <c r="T28" i="13"/>
  <c r="Z28" i="13" s="1"/>
  <c r="R28" i="13"/>
  <c r="T29" i="13" l="1"/>
  <c r="Z29" i="13" s="1"/>
  <c r="R29" i="13"/>
  <c r="X28" i="13"/>
  <c r="X29" i="13" l="1"/>
  <c r="T30" i="13"/>
  <c r="R30" i="13"/>
  <c r="X30" i="13" l="1"/>
  <c r="Z30" i="13"/>
  <c r="T31" i="13" l="1"/>
  <c r="Z31" i="13" s="1"/>
  <c r="R31" i="13"/>
  <c r="T32" i="13" l="1"/>
  <c r="Z32" i="13" s="1"/>
  <c r="R32" i="13"/>
  <c r="X31" i="13"/>
  <c r="X32" i="13" l="1"/>
  <c r="T33" i="13"/>
  <c r="Z33" i="13" s="1"/>
  <c r="R33" i="13"/>
  <c r="T34" i="13" l="1"/>
  <c r="Z34" i="13" s="1"/>
  <c r="R34" i="13"/>
  <c r="X33" i="13"/>
  <c r="X34" i="13" l="1"/>
  <c r="T35" i="13"/>
  <c r="Z35" i="13" s="1"/>
  <c r="R35" i="13"/>
  <c r="X35" i="13" l="1"/>
  <c r="T36" i="13"/>
  <c r="Z36" i="13" s="1"/>
  <c r="R36" i="13"/>
  <c r="X36" i="13" l="1"/>
  <c r="R37" i="13"/>
  <c r="T37" i="13"/>
  <c r="Z37" i="13" s="1"/>
  <c r="R38" i="13" l="1"/>
  <c r="T38" i="13"/>
  <c r="X37" i="13"/>
  <c r="Z38" i="13" l="1"/>
  <c r="X38" i="13"/>
  <c r="T39" i="13" l="1"/>
  <c r="Z39" i="13" s="1"/>
  <c r="R39" i="13"/>
  <c r="T40" i="13" l="1"/>
  <c r="Z40" i="13" s="1"/>
  <c r="R40" i="13"/>
  <c r="X39" i="13"/>
  <c r="X40" i="13" l="1"/>
  <c r="T41" i="13"/>
  <c r="Z41" i="13" s="1"/>
  <c r="R41" i="13"/>
  <c r="T42" i="13" l="1"/>
  <c r="Z42" i="13" s="1"/>
  <c r="R42" i="13"/>
  <c r="X41" i="13"/>
  <c r="T43" i="13" l="1"/>
  <c r="Z43" i="13" s="1"/>
  <c r="R43" i="13"/>
  <c r="X42" i="13"/>
  <c r="T44" i="13" l="1"/>
  <c r="Z44" i="13" s="1"/>
  <c r="R44" i="13"/>
  <c r="X43" i="13"/>
  <c r="T45" i="13" l="1"/>
  <c r="Z45" i="13" s="1"/>
  <c r="R45" i="13"/>
  <c r="X44" i="13"/>
  <c r="T46" i="13" l="1"/>
  <c r="Z46" i="13" s="1"/>
  <c r="R46" i="13"/>
  <c r="X45" i="13"/>
  <c r="X46" i="13" l="1"/>
  <c r="T47" i="13"/>
  <c r="Z47" i="13" s="1"/>
  <c r="R47" i="13"/>
  <c r="X47" i="13" l="1"/>
  <c r="T48" i="13"/>
  <c r="Z48" i="13" s="1"/>
  <c r="R48" i="13"/>
  <c r="T49" i="13" l="1"/>
  <c r="Z49" i="13" s="1"/>
  <c r="R49" i="13"/>
  <c r="X48" i="13"/>
  <c r="X49" i="13" l="1"/>
  <c r="T50" i="13"/>
  <c r="Z50" i="13" s="1"/>
  <c r="R50" i="13"/>
  <c r="T51" i="13" l="1"/>
  <c r="Z51" i="13" s="1"/>
  <c r="R51" i="13"/>
  <c r="X50" i="13"/>
  <c r="X51" i="13" l="1"/>
  <c r="T52" i="13"/>
  <c r="Z52" i="13" s="1"/>
  <c r="R52" i="13"/>
  <c r="T53" i="13" l="1"/>
  <c r="Z53" i="13" s="1"/>
  <c r="R53" i="13"/>
  <c r="X52" i="13"/>
  <c r="T54" i="13" l="1"/>
  <c r="R54" i="13"/>
  <c r="X53" i="13"/>
  <c r="Z54" i="13" l="1"/>
  <c r="X54" i="13"/>
  <c r="T55" i="13" l="1"/>
  <c r="Z55" i="13" s="1"/>
  <c r="R55" i="13"/>
  <c r="X55" i="13" l="1"/>
  <c r="T56" i="13"/>
  <c r="Z56" i="13" s="1"/>
  <c r="R56" i="13"/>
  <c r="X56" i="13" l="1"/>
  <c r="T57" i="13"/>
  <c r="Z57" i="13" s="1"/>
  <c r="R57" i="13"/>
  <c r="T58" i="13" l="1"/>
  <c r="Z58" i="13" s="1"/>
  <c r="R58" i="13"/>
  <c r="X57" i="13"/>
  <c r="X58" i="13" l="1"/>
  <c r="T59" i="13"/>
  <c r="Z59" i="13" s="1"/>
  <c r="R59" i="13"/>
  <c r="X59" i="13" l="1"/>
  <c r="T60" i="13"/>
  <c r="Z60" i="13" s="1"/>
  <c r="R60" i="13"/>
  <c r="X60" i="13" l="1"/>
  <c r="T61" i="13"/>
  <c r="Z61" i="13" s="1"/>
  <c r="R61" i="13"/>
  <c r="X61" i="13" s="1"/>
  <c r="R62" i="13" l="1"/>
  <c r="T62" i="13"/>
  <c r="Z62" i="13" l="1"/>
  <c r="X62" i="13"/>
  <c r="T63" i="13" l="1"/>
  <c r="R63" i="13"/>
  <c r="Z63" i="13" l="1"/>
  <c r="X63" i="13"/>
  <c r="R64" i="13" l="1"/>
  <c r="T64" i="13"/>
  <c r="Z64" i="13" s="1"/>
  <c r="T65" i="13" l="1"/>
  <c r="Z65" i="13" s="1"/>
  <c r="R65" i="13"/>
  <c r="X64" i="13"/>
  <c r="X65" i="13" l="1"/>
  <c r="T66" i="13"/>
  <c r="Z66" i="13" s="1"/>
  <c r="R66" i="13"/>
  <c r="T67" i="13" l="1"/>
  <c r="Z67" i="13" s="1"/>
  <c r="R67" i="13"/>
  <c r="X66" i="13"/>
  <c r="X67" i="13" l="1"/>
  <c r="T68" i="13"/>
  <c r="Z68" i="13" s="1"/>
  <c r="R68" i="13"/>
  <c r="T69" i="13" l="1"/>
  <c r="Z69" i="13" s="1"/>
  <c r="R69" i="13"/>
  <c r="X68" i="13"/>
  <c r="X69" i="13" l="1"/>
  <c r="T70" i="13"/>
  <c r="Z70" i="13" s="1"/>
  <c r="R70" i="13"/>
  <c r="X70" i="13" l="1"/>
  <c r="T71" i="13"/>
  <c r="Z71" i="13" s="1"/>
  <c r="R71" i="13"/>
  <c r="X71" i="13" l="1"/>
  <c r="R72" i="13"/>
  <c r="T72" i="13"/>
  <c r="Z72" i="13" s="1"/>
  <c r="R73" i="13" l="1"/>
  <c r="T73" i="13"/>
  <c r="Z73" i="13" s="1"/>
  <c r="X72" i="13"/>
  <c r="R74" i="13" l="1"/>
  <c r="T74" i="13"/>
  <c r="X73" i="13"/>
  <c r="Z74" i="13" l="1"/>
  <c r="X74" i="13"/>
  <c r="T75" i="13" l="1"/>
  <c r="Z75" i="13" s="1"/>
  <c r="R75" i="13"/>
  <c r="T76" i="13" l="1"/>
  <c r="Z76" i="13" s="1"/>
  <c r="R76" i="13"/>
  <c r="X75" i="13"/>
  <c r="X76" i="13" l="1"/>
  <c r="T77" i="13"/>
  <c r="Z77" i="13" s="1"/>
  <c r="R77" i="13"/>
  <c r="T78" i="13" l="1"/>
  <c r="Z78" i="13" s="1"/>
  <c r="R78" i="13"/>
  <c r="X77" i="13"/>
  <c r="X78" i="13" l="1"/>
  <c r="T79" i="13"/>
  <c r="Z79" i="13" s="1"/>
  <c r="R79" i="13"/>
  <c r="X79" i="13" s="1"/>
  <c r="T80" i="13" l="1"/>
  <c r="Z80" i="13" s="1"/>
  <c r="R80" i="13"/>
  <c r="X80" i="13" l="1"/>
  <c r="T81" i="13"/>
  <c r="Z81" i="13" s="1"/>
  <c r="R81" i="13"/>
  <c r="X81" i="13" l="1"/>
  <c r="T82" i="13"/>
  <c r="Z82" i="13" s="1"/>
  <c r="R82" i="13"/>
  <c r="T83" i="13" l="1"/>
  <c r="Z83" i="13" s="1"/>
  <c r="R83" i="13"/>
  <c r="X82" i="13"/>
  <c r="X83" i="13" l="1"/>
  <c r="T84" i="13"/>
  <c r="Z84" i="13" s="1"/>
  <c r="R84" i="13"/>
  <c r="X84" i="13" s="1"/>
  <c r="T85" i="13" l="1"/>
  <c r="Z85" i="13" s="1"/>
  <c r="R85" i="13"/>
  <c r="X85" i="13" l="1"/>
  <c r="R86" i="13"/>
  <c r="T86" i="13"/>
  <c r="Z86" i="13" l="1"/>
  <c r="X86" i="13"/>
  <c r="T87" i="13" l="1"/>
  <c r="Z87" i="13" s="1"/>
  <c r="R87" i="13"/>
  <c r="T88" i="13" l="1"/>
  <c r="Z88" i="13" s="1"/>
  <c r="R88" i="13"/>
  <c r="X87" i="13"/>
  <c r="X88" i="13" l="1"/>
  <c r="T89" i="13"/>
  <c r="Z89" i="13" s="1"/>
  <c r="R89" i="13"/>
  <c r="T90" i="13" l="1"/>
  <c r="Z90" i="13" s="1"/>
  <c r="R90" i="13"/>
  <c r="X89" i="13"/>
  <c r="X90" i="13" l="1"/>
  <c r="T91" i="13"/>
  <c r="Z91" i="13" s="1"/>
  <c r="R91" i="13"/>
  <c r="X91" i="13" l="1"/>
  <c r="T92" i="13"/>
  <c r="Z92" i="13" s="1"/>
  <c r="R92" i="13"/>
  <c r="T93" i="13" l="1"/>
  <c r="Z93" i="13" s="1"/>
  <c r="R93" i="13"/>
  <c r="X92" i="13"/>
  <c r="X93" i="13" l="1"/>
  <c r="T94" i="13"/>
  <c r="Z94" i="13" s="1"/>
  <c r="R94" i="13"/>
  <c r="X94" i="13" s="1"/>
  <c r="T95" i="13" l="1"/>
  <c r="Z95" i="13" s="1"/>
  <c r="R95" i="13"/>
  <c r="X95" i="13" l="1"/>
  <c r="T96" i="13"/>
  <c r="Z96" i="13" s="1"/>
  <c r="R96" i="13"/>
  <c r="X96" i="13" l="1"/>
  <c r="T97" i="13"/>
  <c r="Z97" i="13" s="1"/>
  <c r="R97" i="13"/>
  <c r="R98" i="13" l="1"/>
  <c r="T98" i="13"/>
  <c r="Z98" i="13" s="1"/>
  <c r="X97" i="13"/>
  <c r="T99" i="13" l="1"/>
  <c r="Z99" i="13" s="1"/>
  <c r="R99" i="13"/>
  <c r="X98" i="13"/>
  <c r="X99" i="13" l="1"/>
  <c r="T100" i="13"/>
  <c r="Z100" i="13" s="1"/>
  <c r="R100" i="13"/>
  <c r="R101" i="13" l="1"/>
  <c r="T101" i="13"/>
  <c r="Z101" i="13" s="1"/>
  <c r="X100" i="13"/>
  <c r="X101" i="13" l="1"/>
  <c r="T102" i="13"/>
  <c r="Z102" i="13" s="1"/>
  <c r="R102" i="13"/>
  <c r="T103" i="13" l="1"/>
  <c r="Z103" i="13" s="1"/>
  <c r="R103" i="13"/>
  <c r="X102" i="13"/>
  <c r="T104" i="13" l="1"/>
  <c r="Z104" i="13" s="1"/>
  <c r="R104" i="13"/>
  <c r="X103" i="13"/>
  <c r="T105" i="13" l="1"/>
  <c r="Z105" i="13" s="1"/>
  <c r="R105" i="13"/>
  <c r="X104" i="13"/>
  <c r="X105" i="13" l="1"/>
  <c r="T106" i="13"/>
  <c r="Z106" i="13" s="1"/>
  <c r="R106" i="13"/>
  <c r="T107" i="13" l="1"/>
  <c r="Z107" i="13" s="1"/>
  <c r="R107" i="13"/>
  <c r="X106" i="13"/>
  <c r="X107" i="13" l="1"/>
  <c r="T108" i="13"/>
  <c r="Z108" i="13" s="1"/>
  <c r="R108" i="13"/>
  <c r="X108" i="13" l="1"/>
  <c r="T109" i="13"/>
  <c r="Z109" i="13" s="1"/>
  <c r="R109" i="13"/>
  <c r="X109" i="13" l="1"/>
  <c r="R110" i="13"/>
  <c r="T110" i="13"/>
  <c r="Z110" i="13" l="1"/>
  <c r="X110" i="13"/>
  <c r="T111" i="13" l="1"/>
  <c r="Z111" i="13" s="1"/>
  <c r="R111" i="13"/>
  <c r="T112" i="13" l="1"/>
  <c r="Z112" i="13" s="1"/>
  <c r="R112" i="13"/>
  <c r="X111" i="13"/>
  <c r="X112" i="13" l="1"/>
  <c r="T113" i="13"/>
  <c r="Z113" i="13" s="1"/>
  <c r="R113" i="13"/>
  <c r="T114" i="13" l="1"/>
  <c r="Z114" i="13" s="1"/>
  <c r="R114" i="13"/>
  <c r="X113" i="13"/>
  <c r="X114" i="13" l="1"/>
  <c r="R115" i="13"/>
  <c r="T115" i="13"/>
  <c r="Z115" i="13" s="1"/>
  <c r="R116" i="13" l="1"/>
  <c r="T116" i="13"/>
  <c r="Z116" i="13" s="1"/>
  <c r="X115" i="13"/>
  <c r="T117" i="13" l="1"/>
  <c r="Z117" i="13" s="1"/>
  <c r="R117" i="13"/>
  <c r="X116" i="13"/>
  <c r="T118" i="13" l="1"/>
  <c r="Z118" i="13" s="1"/>
  <c r="R118" i="13"/>
  <c r="X117" i="13"/>
  <c r="X118" i="13" l="1"/>
  <c r="R119" i="13"/>
  <c r="T119" i="13"/>
  <c r="Z119" i="13" s="1"/>
  <c r="T120" i="13" l="1"/>
  <c r="Z120" i="13" s="1"/>
  <c r="R120" i="13"/>
  <c r="X119" i="13"/>
  <c r="X120" i="13" l="1"/>
  <c r="T121" i="13"/>
  <c r="Z121" i="13" s="1"/>
  <c r="R121" i="13"/>
  <c r="X121" i="13" l="1"/>
  <c r="R122" i="13"/>
  <c r="T122" i="13"/>
  <c r="Z122" i="13" s="1"/>
  <c r="T123" i="13" l="1"/>
  <c r="Z123" i="13" s="1"/>
  <c r="R123" i="13"/>
  <c r="X122" i="13"/>
  <c r="X123" i="13" l="1"/>
  <c r="T124" i="13"/>
  <c r="Z124" i="13" s="1"/>
  <c r="R124" i="13"/>
  <c r="T125" i="13" l="1"/>
  <c r="Z125" i="13" s="1"/>
  <c r="R125" i="13"/>
  <c r="X124" i="13"/>
  <c r="X125" i="13" l="1"/>
  <c r="T126" i="13"/>
  <c r="Z126" i="13" s="1"/>
  <c r="R126" i="13"/>
  <c r="R127" i="13" l="1"/>
  <c r="T127" i="13"/>
  <c r="Z127" i="13" s="1"/>
  <c r="X126" i="13"/>
  <c r="T128" i="13" l="1"/>
  <c r="Z128" i="13" s="1"/>
  <c r="R128" i="13"/>
  <c r="X127" i="13"/>
  <c r="X128" i="13" l="1"/>
  <c r="T129" i="13"/>
  <c r="Z129" i="13" s="1"/>
  <c r="R129" i="13"/>
  <c r="X129" i="13" l="1"/>
  <c r="R130" i="13"/>
  <c r="T130" i="13"/>
  <c r="Z130" i="13" s="1"/>
  <c r="T131" i="13" l="1"/>
  <c r="Z131" i="13" s="1"/>
  <c r="R131" i="13"/>
  <c r="X130" i="13"/>
  <c r="X131" i="13" l="1"/>
  <c r="R132" i="13"/>
  <c r="T132" i="13"/>
  <c r="Z132" i="13" s="1"/>
  <c r="T133" i="13" l="1"/>
  <c r="Z133" i="13" s="1"/>
  <c r="R133" i="13"/>
  <c r="X132" i="13"/>
  <c r="X133" i="13" l="1"/>
  <c r="T134" i="13"/>
  <c r="Z134" i="13" s="1"/>
  <c r="R134" i="13"/>
  <c r="T135" i="13" l="1"/>
  <c r="Z135" i="13" s="1"/>
  <c r="R135" i="13"/>
  <c r="X134" i="13"/>
  <c r="X135" i="13" l="1"/>
  <c r="T136" i="13"/>
  <c r="Z136" i="13" s="1"/>
  <c r="R136" i="13"/>
  <c r="T137" i="13" l="1"/>
  <c r="Z137" i="13" s="1"/>
  <c r="R137" i="13"/>
  <c r="X136" i="13"/>
  <c r="X137" i="13" l="1"/>
  <c r="T138" i="13"/>
  <c r="Z138" i="13" s="1"/>
  <c r="R138" i="13"/>
  <c r="R139" i="13" l="1"/>
  <c r="T139" i="13"/>
  <c r="Z139" i="13" s="1"/>
  <c r="X138" i="13"/>
  <c r="T140" i="13" l="1"/>
  <c r="Z140" i="13" s="1"/>
  <c r="R140" i="13"/>
  <c r="X139" i="13"/>
  <c r="T141" i="13" l="1"/>
  <c r="Z141" i="13" s="1"/>
  <c r="R141" i="13"/>
  <c r="X140" i="13"/>
  <c r="X141" i="13" l="1"/>
  <c r="T142" i="13"/>
  <c r="Z142" i="13" s="1"/>
  <c r="R142" i="13"/>
  <c r="T143" i="13" l="1"/>
  <c r="Z143" i="13" s="1"/>
  <c r="R143" i="13"/>
  <c r="X142" i="13"/>
  <c r="X143" i="13" l="1"/>
  <c r="T144" i="13"/>
  <c r="Z144" i="13" s="1"/>
  <c r="R144" i="13"/>
  <c r="X144" i="13" l="1"/>
  <c r="T145" i="13"/>
  <c r="Z145" i="13" s="1"/>
  <c r="R145" i="13"/>
  <c r="X145" i="13" l="1"/>
  <c r="R146" i="13"/>
  <c r="T146" i="13"/>
  <c r="Z146" i="13" s="1"/>
  <c r="T147" i="13" l="1"/>
  <c r="Z147" i="13" s="1"/>
  <c r="R147" i="13"/>
  <c r="X146" i="13"/>
  <c r="X147" i="13" l="1"/>
  <c r="T148" i="13"/>
  <c r="Z148" i="13" s="1"/>
  <c r="R148" i="13"/>
  <c r="R149" i="13" l="1"/>
  <c r="T149" i="13"/>
  <c r="Z149" i="13" s="1"/>
  <c r="X148" i="13"/>
  <c r="T150" i="13" l="1"/>
  <c r="Z150" i="13" s="1"/>
  <c r="R150" i="13"/>
  <c r="X149" i="13"/>
  <c r="R151" i="13" l="1"/>
  <c r="T151" i="13"/>
  <c r="Z151" i="13" s="1"/>
  <c r="X150" i="13"/>
  <c r="T152" i="13" l="1"/>
  <c r="Z152" i="13" s="1"/>
  <c r="R152" i="13"/>
  <c r="X151" i="13"/>
  <c r="X152" i="13" l="1"/>
  <c r="T153" i="13"/>
  <c r="Z153" i="13" s="1"/>
  <c r="R153" i="13"/>
  <c r="X153" i="13" s="1"/>
  <c r="T154" i="13" l="1"/>
  <c r="Z154" i="13" s="1"/>
  <c r="R154" i="13"/>
  <c r="X154" i="13" l="1"/>
  <c r="T155" i="13"/>
  <c r="Z155" i="13" s="1"/>
  <c r="R155" i="13"/>
  <c r="X155" i="13" s="1"/>
  <c r="R156" i="13" l="1"/>
  <c r="T156" i="13"/>
  <c r="Z156" i="13" s="1"/>
  <c r="R157" i="13" l="1"/>
  <c r="T157" i="13"/>
  <c r="Z157" i="13" s="1"/>
  <c r="X156" i="13"/>
  <c r="R158" i="13" l="1"/>
  <c r="T158" i="13"/>
  <c r="Z158" i="13" s="1"/>
  <c r="X157" i="13"/>
  <c r="T159" i="13" l="1"/>
  <c r="Z159" i="13" s="1"/>
  <c r="R159" i="13"/>
  <c r="X158" i="13"/>
  <c r="X159" i="13" l="1"/>
  <c r="T160" i="13"/>
  <c r="Z160" i="13" s="1"/>
  <c r="R160" i="13"/>
  <c r="R161" i="13" l="1"/>
  <c r="T161" i="13"/>
  <c r="Z161" i="13" s="1"/>
  <c r="X160" i="13"/>
  <c r="T162" i="13" l="1"/>
  <c r="Z162" i="13" s="1"/>
  <c r="R162" i="13"/>
  <c r="X161" i="13"/>
  <c r="T163" i="13" l="1"/>
  <c r="Z163" i="13" s="1"/>
  <c r="R163" i="13"/>
  <c r="X162" i="13"/>
  <c r="X163" i="13" l="1"/>
  <c r="R164" i="13"/>
  <c r="T164" i="13"/>
  <c r="Z164" i="13" s="1"/>
  <c r="R165" i="13" l="1"/>
  <c r="T165" i="13"/>
  <c r="Z165" i="13" s="1"/>
  <c r="X164" i="13"/>
  <c r="T166" i="13" l="1"/>
  <c r="Z166" i="13" s="1"/>
  <c r="R166" i="13"/>
  <c r="X165" i="13"/>
  <c r="T167" i="13" l="1"/>
  <c r="Z167" i="13" s="1"/>
  <c r="R167" i="13"/>
  <c r="X166" i="13"/>
  <c r="X167" i="13" l="1"/>
  <c r="T168" i="13"/>
  <c r="Z168" i="13" s="1"/>
  <c r="R168" i="13"/>
  <c r="X168" i="13" l="1"/>
  <c r="T169" i="13"/>
  <c r="Z169" i="13" s="1"/>
  <c r="R169" i="13"/>
  <c r="X169" i="13" l="1"/>
  <c r="T170" i="13"/>
  <c r="Z170" i="13" s="1"/>
  <c r="R170" i="13"/>
  <c r="T171" i="13" l="1"/>
  <c r="Z171" i="13" s="1"/>
  <c r="R171" i="13"/>
  <c r="X170" i="13"/>
  <c r="X171" i="13" l="1"/>
  <c r="T172" i="13"/>
  <c r="Z172" i="13" s="1"/>
  <c r="R172" i="13"/>
  <c r="T173" i="13" l="1"/>
  <c r="Z173" i="13" s="1"/>
  <c r="R173" i="13"/>
  <c r="X172" i="13"/>
  <c r="X173" i="13" l="1"/>
  <c r="T174" i="13"/>
  <c r="Z174" i="13" s="1"/>
  <c r="R174" i="13"/>
  <c r="R175" i="13" l="1"/>
  <c r="T175" i="13"/>
  <c r="Z175" i="13" s="1"/>
  <c r="X174" i="13"/>
  <c r="T176" i="13" l="1"/>
  <c r="Z176" i="13" s="1"/>
  <c r="R176" i="13"/>
  <c r="X175" i="13"/>
  <c r="X176" i="13" l="1"/>
  <c r="R177" i="13"/>
  <c r="T177" i="13"/>
  <c r="Z177" i="13" s="1"/>
  <c r="T178" i="13" l="1"/>
  <c r="Z178" i="13" s="1"/>
  <c r="R178" i="13"/>
  <c r="X177" i="13"/>
  <c r="X178" i="13" l="1"/>
  <c r="T179" i="13"/>
  <c r="Z179" i="13" s="1"/>
  <c r="R179" i="13"/>
  <c r="X179" i="13" l="1"/>
  <c r="T180" i="13"/>
  <c r="Z180" i="13" s="1"/>
  <c r="R180" i="13"/>
  <c r="X180" i="13" l="1"/>
  <c r="T181" i="13"/>
  <c r="Z181" i="13" s="1"/>
  <c r="R181" i="13"/>
  <c r="X181" i="13" l="1"/>
  <c r="R182" i="13"/>
  <c r="T182" i="13"/>
  <c r="Z182" i="13" s="1"/>
  <c r="T183" i="13" l="1"/>
  <c r="Z183" i="13" s="1"/>
  <c r="R183" i="13"/>
  <c r="X182" i="13"/>
  <c r="X183" i="13" l="1"/>
  <c r="T184" i="13"/>
  <c r="Z184" i="13" s="1"/>
  <c r="R184" i="13"/>
  <c r="T185" i="13" l="1"/>
  <c r="Z185" i="13" s="1"/>
  <c r="R185" i="13"/>
  <c r="X184" i="13"/>
  <c r="X185" i="13" l="1"/>
  <c r="T186" i="13"/>
  <c r="Z186" i="13" s="1"/>
  <c r="R186" i="13"/>
  <c r="T187" i="13" l="1"/>
  <c r="Z187" i="13" s="1"/>
  <c r="R187" i="13"/>
  <c r="X186" i="13"/>
  <c r="X187" i="13" l="1"/>
  <c r="T188" i="13"/>
  <c r="Z188" i="13" s="1"/>
  <c r="R188" i="13"/>
  <c r="T189" i="13" l="1"/>
  <c r="Z189" i="13" s="1"/>
  <c r="R189" i="13"/>
  <c r="X188" i="13"/>
  <c r="X189" i="13" l="1"/>
  <c r="T190" i="13"/>
  <c r="Z190" i="13" s="1"/>
  <c r="R190" i="13"/>
  <c r="T191" i="13" l="1"/>
  <c r="Z191" i="13" s="1"/>
  <c r="R191" i="13"/>
  <c r="X190" i="13"/>
  <c r="X191" i="13" l="1"/>
  <c r="T192" i="13"/>
  <c r="Z192" i="13" s="1"/>
  <c r="R192" i="13"/>
  <c r="X192" i="13" l="1"/>
  <c r="R193" i="13"/>
  <c r="T193" i="13"/>
  <c r="Z193" i="13" s="1"/>
  <c r="T194" i="13" l="1"/>
  <c r="Z194" i="13" s="1"/>
  <c r="R194" i="13"/>
  <c r="X193" i="13"/>
  <c r="R195" i="13" l="1"/>
  <c r="T195" i="13"/>
  <c r="Z195" i="13" s="1"/>
  <c r="X194" i="13"/>
  <c r="T196" i="13" l="1"/>
  <c r="Z196" i="13" s="1"/>
  <c r="R196" i="13"/>
  <c r="X195" i="13"/>
  <c r="T197" i="13" l="1"/>
  <c r="Z197" i="13" s="1"/>
  <c r="R197" i="13"/>
  <c r="X196" i="13"/>
  <c r="X197" i="13" l="1"/>
  <c r="T198" i="13"/>
  <c r="Z198" i="13" s="1"/>
  <c r="R198" i="13"/>
  <c r="T199" i="13" l="1"/>
  <c r="Z199" i="13" s="1"/>
  <c r="R199" i="13"/>
  <c r="X198" i="13"/>
  <c r="X199" i="13" l="1"/>
  <c r="T200" i="13"/>
  <c r="Z200" i="13" s="1"/>
  <c r="R200" i="13"/>
  <c r="X200" i="13" l="1"/>
  <c r="R201" i="13"/>
  <c r="T201" i="13"/>
  <c r="Z201" i="13" s="1"/>
  <c r="T202" i="13" l="1"/>
  <c r="Z202" i="13" s="1"/>
  <c r="R202" i="13"/>
  <c r="X201" i="13"/>
  <c r="X202" i="13" l="1"/>
  <c r="T203" i="13"/>
  <c r="Z203" i="13" s="1"/>
  <c r="R203" i="13"/>
  <c r="X203" i="13" l="1"/>
  <c r="T204" i="13"/>
  <c r="Z204" i="13" s="1"/>
  <c r="R204" i="13"/>
  <c r="X204" i="13" l="1"/>
  <c r="T205" i="13"/>
  <c r="Z205" i="13" s="1"/>
  <c r="R205" i="13"/>
  <c r="X205" i="13" l="1"/>
  <c r="R206" i="13"/>
  <c r="T206" i="13"/>
  <c r="Z206" i="13" s="1"/>
  <c r="T207" i="13" l="1"/>
  <c r="Z207" i="13" s="1"/>
  <c r="R207" i="13"/>
  <c r="X206" i="13"/>
  <c r="X207" i="13" l="1"/>
  <c r="T208" i="13"/>
  <c r="Z208" i="13" s="1"/>
  <c r="R208" i="13"/>
  <c r="R209" i="13" l="1"/>
  <c r="T209" i="13"/>
  <c r="Z209" i="13" s="1"/>
  <c r="X208" i="13"/>
  <c r="T210" i="13" l="1"/>
  <c r="Z210" i="13" s="1"/>
  <c r="R210" i="13"/>
  <c r="X209" i="13"/>
  <c r="T211" i="13" l="1"/>
  <c r="Z211" i="13" s="1"/>
  <c r="R211" i="13"/>
  <c r="X210" i="13"/>
  <c r="X211" i="13" l="1"/>
  <c r="T212" i="13"/>
  <c r="Z212" i="13" s="1"/>
  <c r="R212" i="13"/>
  <c r="X212" i="13" l="1"/>
  <c r="T213" i="13"/>
  <c r="Z213" i="13" s="1"/>
  <c r="R213" i="13"/>
  <c r="X213" i="13" s="1"/>
  <c r="T214" i="13" l="1"/>
  <c r="Z214" i="13" s="1"/>
  <c r="R214" i="13"/>
  <c r="X214" i="13" l="1"/>
  <c r="T215" i="13"/>
  <c r="Z215" i="13" s="1"/>
  <c r="R215" i="13"/>
  <c r="X215" i="13" l="1"/>
  <c r="T216" i="13"/>
  <c r="Z216" i="13" s="1"/>
  <c r="R216" i="13"/>
  <c r="X216" i="13" s="1"/>
  <c r="T217" i="13" l="1"/>
  <c r="Z217" i="13" s="1"/>
  <c r="R217" i="13"/>
  <c r="X217" i="13" l="1"/>
  <c r="T218" i="13"/>
  <c r="Z218" i="13" s="1"/>
  <c r="R218" i="13"/>
  <c r="T219" i="13" l="1"/>
  <c r="Z219" i="13" s="1"/>
  <c r="R219" i="13"/>
  <c r="X218" i="13"/>
  <c r="X219" i="13" l="1"/>
  <c r="T220" i="13"/>
  <c r="Z220" i="13" s="1"/>
  <c r="R220" i="13"/>
  <c r="T221" i="13" l="1"/>
  <c r="Z221" i="13" s="1"/>
  <c r="R221" i="13"/>
  <c r="X220" i="13"/>
  <c r="X221" i="13" l="1"/>
  <c r="T222" i="13"/>
  <c r="Z222" i="13" s="1"/>
  <c r="R222" i="13"/>
  <c r="T223" i="13" l="1"/>
  <c r="Z223" i="13" s="1"/>
  <c r="R223" i="13"/>
  <c r="X222" i="13"/>
  <c r="X223" i="13" l="1"/>
  <c r="T224" i="13"/>
  <c r="Z224" i="13" s="1"/>
  <c r="R224" i="13"/>
  <c r="T225" i="13" l="1"/>
  <c r="Z225" i="13" s="1"/>
  <c r="R225" i="13"/>
  <c r="X224" i="13"/>
  <c r="X225" i="13" l="1"/>
  <c r="T226" i="13"/>
  <c r="Z226" i="13" s="1"/>
  <c r="R226" i="13"/>
  <c r="X226" i="13" l="1"/>
  <c r="T227" i="13"/>
  <c r="Z227" i="13" s="1"/>
  <c r="R227" i="13"/>
  <c r="X227" i="13" l="1"/>
  <c r="T228" i="13"/>
  <c r="Z228" i="13" s="1"/>
  <c r="R228" i="13"/>
  <c r="X228" i="13" l="1"/>
  <c r="T229" i="13"/>
  <c r="Z229" i="13" s="1"/>
  <c r="R229" i="13"/>
  <c r="X229" i="13" l="1"/>
  <c r="R230" i="13"/>
  <c r="T230" i="13"/>
  <c r="Z230" i="13" s="1"/>
  <c r="T231" i="13" l="1"/>
  <c r="Z231" i="13" s="1"/>
  <c r="R231" i="13"/>
  <c r="X230" i="13"/>
  <c r="X231" i="13" l="1"/>
  <c r="T232" i="13"/>
  <c r="Z232" i="13" s="1"/>
  <c r="R232" i="13"/>
  <c r="T233" i="13" l="1"/>
  <c r="Z233" i="13" s="1"/>
  <c r="R233" i="13"/>
  <c r="X232" i="13"/>
  <c r="X233" i="13" l="1"/>
  <c r="R234" i="13"/>
  <c r="T234" i="13"/>
  <c r="Z234" i="13" s="1"/>
  <c r="T235" i="13" l="1"/>
  <c r="Z235" i="13" s="1"/>
  <c r="R235" i="13"/>
  <c r="X234" i="13"/>
  <c r="X235" i="13" l="1"/>
  <c r="T236" i="13"/>
  <c r="Z236" i="13" s="1"/>
  <c r="R236" i="13"/>
  <c r="X236" i="13" l="1"/>
  <c r="T237" i="13"/>
  <c r="Z237" i="13" s="1"/>
  <c r="R237" i="13"/>
  <c r="X237" i="13" l="1"/>
  <c r="T238" i="13"/>
  <c r="Z238" i="13" s="1"/>
  <c r="R238" i="13"/>
  <c r="X238" i="13" l="1"/>
  <c r="R239" i="13"/>
  <c r="T239" i="13"/>
  <c r="Z239" i="13" s="1"/>
  <c r="T240" i="13" l="1"/>
  <c r="Z240" i="13" s="1"/>
  <c r="R240" i="13"/>
  <c r="X239" i="13"/>
  <c r="X240" i="13" l="1"/>
  <c r="T241" i="13"/>
  <c r="Z241" i="13" s="1"/>
  <c r="R241" i="13"/>
  <c r="X241" i="13" s="1"/>
  <c r="R242" i="13" l="1"/>
  <c r="T242" i="13"/>
  <c r="Z242" i="13" s="1"/>
  <c r="T243" i="13" l="1"/>
  <c r="Z243" i="13" s="1"/>
  <c r="R243" i="13"/>
  <c r="X242" i="13"/>
  <c r="X243" i="13" l="1"/>
  <c r="T244" i="13"/>
  <c r="Z244" i="13" s="1"/>
  <c r="R244" i="13"/>
  <c r="T245" i="13" l="1"/>
  <c r="Z245" i="13" s="1"/>
  <c r="R245" i="13"/>
  <c r="X244" i="13"/>
  <c r="X245" i="13" l="1"/>
  <c r="T246" i="13"/>
  <c r="Z246" i="13" s="1"/>
  <c r="R246" i="13"/>
  <c r="R247" i="13" l="1"/>
  <c r="T247" i="13"/>
  <c r="Z247" i="13" s="1"/>
  <c r="X246" i="13"/>
  <c r="T248" i="13" l="1"/>
  <c r="Z248" i="13" s="1"/>
  <c r="R248" i="13"/>
  <c r="X247" i="13"/>
  <c r="X248" i="13" l="1"/>
  <c r="T249" i="13"/>
  <c r="Z249" i="13" s="1"/>
  <c r="R249" i="13"/>
  <c r="X249" i="13" l="1"/>
  <c r="T250" i="13"/>
  <c r="Z250" i="13" s="1"/>
  <c r="R250" i="13"/>
  <c r="X250" i="13" l="1"/>
  <c r="T251" i="13"/>
  <c r="Z251" i="13" s="1"/>
  <c r="R251" i="13"/>
  <c r="X251" i="13" l="1"/>
  <c r="T252" i="13"/>
  <c r="Z252" i="13" s="1"/>
  <c r="R252" i="13"/>
  <c r="X252" i="13" l="1"/>
  <c r="T253" i="13"/>
  <c r="Z253" i="13" s="1"/>
  <c r="R253" i="13"/>
  <c r="X253" i="13" l="1"/>
  <c r="T254" i="13"/>
  <c r="Z254" i="13" s="1"/>
  <c r="R254" i="13"/>
  <c r="T255" i="13" l="1"/>
  <c r="Z255" i="13" s="1"/>
  <c r="R255" i="13"/>
  <c r="X254" i="13"/>
  <c r="X255" i="13" l="1"/>
  <c r="T256" i="13"/>
  <c r="Z256" i="13" s="1"/>
  <c r="R256" i="13"/>
  <c r="R257" i="13" l="1"/>
  <c r="T257" i="13"/>
  <c r="Z257" i="13" s="1"/>
  <c r="X256" i="13"/>
  <c r="T258" i="13" l="1"/>
  <c r="Z258" i="13" s="1"/>
  <c r="R258" i="13"/>
  <c r="X257" i="13"/>
  <c r="T259" i="13" l="1"/>
  <c r="Z259" i="13" s="1"/>
  <c r="R259" i="13"/>
  <c r="X258" i="13"/>
  <c r="X259" i="13" l="1"/>
  <c r="R260" i="13"/>
  <c r="T260" i="13"/>
  <c r="Z260" i="13" s="1"/>
  <c r="T261" i="13" l="1"/>
  <c r="Z261" i="13" s="1"/>
  <c r="R261" i="13"/>
  <c r="X260" i="13"/>
  <c r="X261" i="13" l="1"/>
  <c r="T262" i="13"/>
  <c r="Z262" i="13" s="1"/>
  <c r="R262" i="13"/>
  <c r="T263" i="13" l="1"/>
  <c r="Z263" i="13" s="1"/>
  <c r="R263" i="13"/>
  <c r="X262" i="13"/>
  <c r="X263" i="13" l="1"/>
  <c r="T264" i="13"/>
  <c r="Z264" i="13" s="1"/>
  <c r="R264" i="13"/>
  <c r="X264" i="13" l="1"/>
  <c r="T265" i="13"/>
  <c r="Z265" i="13" s="1"/>
  <c r="R265" i="13"/>
  <c r="X265" i="13" l="1"/>
  <c r="R266" i="13"/>
  <c r="T266" i="13"/>
  <c r="Z266" i="13" l="1"/>
  <c r="X266" i="13"/>
  <c r="T267" i="13" l="1"/>
  <c r="Z267" i="13" s="1"/>
  <c r="R267" i="13"/>
  <c r="T268" i="13" l="1"/>
  <c r="Z268" i="13" s="1"/>
  <c r="R268" i="13"/>
  <c r="X267" i="13"/>
  <c r="X268" i="13" l="1"/>
  <c r="T269" i="13"/>
  <c r="Z269" i="13" s="1"/>
  <c r="R269" i="13"/>
  <c r="T270" i="13" l="1"/>
  <c r="Z270" i="13" s="1"/>
  <c r="R270" i="13"/>
  <c r="X269" i="13"/>
  <c r="X270" i="13" l="1"/>
  <c r="R271" i="13"/>
  <c r="T271" i="13"/>
  <c r="Z271" i="13" s="1"/>
  <c r="T272" i="13" l="1"/>
  <c r="Z272" i="13" s="1"/>
  <c r="R272" i="13"/>
  <c r="X271" i="13"/>
  <c r="X272" i="13" l="1"/>
  <c r="R273" i="13"/>
  <c r="T273" i="13"/>
  <c r="Z273" i="13" s="1"/>
  <c r="R274" i="13" l="1"/>
  <c r="T274" i="13"/>
  <c r="Z274" i="13" s="1"/>
  <c r="X273" i="13"/>
  <c r="T275" i="13" l="1"/>
  <c r="Z275" i="13" s="1"/>
  <c r="R275" i="13"/>
  <c r="X274" i="13"/>
  <c r="X275" i="13" l="1"/>
  <c r="T276" i="13"/>
  <c r="Z276" i="13" s="1"/>
  <c r="R276" i="13"/>
  <c r="X276" i="13" l="1"/>
  <c r="T277" i="13"/>
  <c r="Z277" i="13" s="1"/>
  <c r="R277" i="13"/>
  <c r="X277" i="13" l="1"/>
  <c r="R278" i="13"/>
  <c r="T278" i="13"/>
  <c r="Z278" i="13" s="1"/>
  <c r="T279" i="13" l="1"/>
  <c r="Z279" i="13" s="1"/>
  <c r="R279" i="13"/>
  <c r="X278" i="13"/>
  <c r="X279" i="13" l="1"/>
  <c r="T280" i="13"/>
  <c r="Z280" i="13" s="1"/>
  <c r="R280" i="13"/>
  <c r="T281" i="13" l="1"/>
  <c r="Z281" i="13" s="1"/>
  <c r="R281" i="13"/>
  <c r="X280" i="13"/>
  <c r="X281" i="13" l="1"/>
  <c r="T282" i="13"/>
  <c r="Z282" i="13" s="1"/>
  <c r="R282" i="13"/>
  <c r="R283" i="13" l="1"/>
  <c r="T283" i="13"/>
  <c r="Z283" i="13" s="1"/>
  <c r="X282" i="13"/>
  <c r="T284" i="13" l="1"/>
  <c r="Z284" i="13" s="1"/>
  <c r="R284" i="13"/>
  <c r="X283" i="13"/>
  <c r="X284" i="13" l="1"/>
  <c r="R285" i="13"/>
  <c r="T285" i="13"/>
  <c r="Z285" i="13" s="1"/>
  <c r="T286" i="13" l="1"/>
  <c r="Z286" i="13" s="1"/>
  <c r="R286" i="13"/>
  <c r="X285" i="13"/>
  <c r="X286" i="13" l="1"/>
  <c r="T287" i="13"/>
  <c r="Z287" i="13" s="1"/>
  <c r="R287" i="13"/>
  <c r="X287" i="13" l="1"/>
  <c r="T288" i="13"/>
  <c r="Z288" i="13" s="1"/>
  <c r="R288" i="13"/>
  <c r="X288" i="13" l="1"/>
  <c r="T289" i="13"/>
  <c r="Z289" i="13" s="1"/>
  <c r="R289" i="13"/>
  <c r="X289" i="13" l="1"/>
  <c r="R290" i="13"/>
  <c r="T290" i="13"/>
  <c r="Z290" i="13" s="1"/>
  <c r="T291" i="13" l="1"/>
  <c r="Z291" i="13" s="1"/>
  <c r="R291" i="13"/>
  <c r="X290" i="13"/>
  <c r="X291" i="13" l="1"/>
  <c r="T292" i="13"/>
  <c r="Z292" i="13" s="1"/>
  <c r="R292" i="13"/>
  <c r="T293" i="13" l="1"/>
  <c r="Z293" i="13" s="1"/>
  <c r="R293" i="13"/>
  <c r="X292" i="13"/>
  <c r="X293" i="13" l="1"/>
  <c r="T294" i="13"/>
  <c r="Z294" i="13" s="1"/>
  <c r="R294" i="13"/>
  <c r="T295" i="13" l="1"/>
  <c r="Z295" i="13" s="1"/>
  <c r="R295" i="13"/>
  <c r="X294" i="13"/>
  <c r="X295" i="13" l="1"/>
  <c r="T296" i="13"/>
  <c r="Z296" i="13" s="1"/>
  <c r="R296" i="13"/>
  <c r="R297" i="13" l="1"/>
  <c r="T297" i="13"/>
  <c r="Z297" i="13" s="1"/>
  <c r="X296" i="13"/>
  <c r="R298" i="13" l="1"/>
  <c r="T298" i="13"/>
  <c r="Z298" i="13" s="1"/>
  <c r="X297" i="13"/>
  <c r="T299" i="13" l="1"/>
  <c r="Z299" i="13" s="1"/>
  <c r="R299" i="13"/>
  <c r="X298" i="13"/>
  <c r="X299" i="13" l="1"/>
  <c r="T300" i="13"/>
  <c r="Z300" i="13" s="1"/>
  <c r="R300" i="13"/>
  <c r="X300" i="13" l="1"/>
  <c r="T301" i="13"/>
  <c r="Z301" i="13" s="1"/>
  <c r="R301" i="13"/>
  <c r="X301" i="13" l="1"/>
  <c r="R302" i="13"/>
  <c r="T302" i="13"/>
  <c r="Z302" i="13" s="1"/>
  <c r="T303" i="13" l="1"/>
  <c r="Z303" i="13" s="1"/>
  <c r="R303" i="13"/>
  <c r="X302" i="13"/>
  <c r="X303" i="13" l="1"/>
  <c r="T304" i="13"/>
  <c r="Z304" i="13" s="1"/>
  <c r="R304" i="13"/>
  <c r="T305" i="13" l="1"/>
  <c r="Z305" i="13" s="1"/>
  <c r="R305" i="13"/>
  <c r="X304" i="13"/>
  <c r="X305" i="13" l="1"/>
  <c r="T306" i="13"/>
  <c r="Z306" i="13" s="1"/>
  <c r="R306" i="13"/>
  <c r="T307" i="13" l="1"/>
  <c r="Z307" i="13" s="1"/>
  <c r="R307" i="13"/>
  <c r="X306" i="13"/>
  <c r="X307" i="13" l="1"/>
  <c r="T308" i="13"/>
  <c r="Z308" i="13" s="1"/>
  <c r="R308" i="13"/>
  <c r="X308" i="13" l="1"/>
  <c r="T309" i="13"/>
  <c r="Z309" i="13" s="1"/>
  <c r="R309" i="13"/>
  <c r="X309" i="13" s="1"/>
  <c r="T310" i="13" l="1"/>
  <c r="Z310" i="13" s="1"/>
  <c r="R310" i="13"/>
  <c r="X310" i="13" l="1"/>
  <c r="T311" i="13"/>
  <c r="Z311" i="13" s="1"/>
  <c r="R311" i="13"/>
  <c r="T312" i="13" l="1"/>
  <c r="Z312" i="13" s="1"/>
  <c r="R312" i="13"/>
  <c r="X311" i="13"/>
  <c r="X312" i="13" l="1"/>
  <c r="T313" i="13"/>
  <c r="Z313" i="13" s="1"/>
  <c r="R313" i="13"/>
  <c r="X313" i="13" l="1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D54" i="12" l="1"/>
  <c r="Z54" i="12"/>
  <c r="V54" i="12"/>
  <c r="R54" i="12"/>
  <c r="N54" i="12"/>
  <c r="J54" i="12"/>
  <c r="F54" i="12"/>
  <c r="F58" i="12"/>
  <c r="F60" i="12" s="1"/>
  <c r="AC54" i="12"/>
  <c r="Y54" i="12"/>
  <c r="U54" i="12"/>
  <c r="Q54" i="12"/>
  <c r="M54" i="12"/>
  <c r="I54" i="12"/>
  <c r="AB54" i="12"/>
  <c r="X54" i="12"/>
  <c r="T54" i="12"/>
  <c r="P54" i="12"/>
  <c r="L54" i="12"/>
  <c r="H54" i="12"/>
  <c r="AA54" i="12"/>
  <c r="W54" i="12"/>
  <c r="S54" i="12"/>
  <c r="O54" i="12"/>
  <c r="K54" i="12"/>
  <c r="G54" i="12"/>
  <c r="G58" i="12" l="1"/>
  <c r="G60" i="12" s="1"/>
  <c r="H58" i="12" l="1"/>
  <c r="H60" i="12" s="1"/>
  <c r="I58" i="12" l="1"/>
  <c r="I60" i="12" s="1"/>
  <c r="J58" i="12" l="1"/>
  <c r="J60" i="12" s="1"/>
  <c r="K58" i="12" l="1"/>
  <c r="K60" i="12" s="1"/>
  <c r="L58" i="12" l="1"/>
  <c r="L60" i="12" s="1"/>
  <c r="M58" i="12" l="1"/>
  <c r="M60" i="12" s="1"/>
  <c r="N58" i="12" l="1"/>
  <c r="N60" i="12" s="1"/>
  <c r="O58" i="12" l="1"/>
  <c r="O60" i="12" s="1"/>
  <c r="P58" i="12" l="1"/>
  <c r="P60" i="12" s="1"/>
  <c r="Q58" i="12" l="1"/>
  <c r="Q60" i="12" s="1"/>
  <c r="R58" i="12" l="1"/>
  <c r="R60" i="12" s="1"/>
  <c r="S58" i="12" l="1"/>
  <c r="S60" i="12" s="1"/>
  <c r="T58" i="12" l="1"/>
  <c r="T60" i="12" s="1"/>
  <c r="U58" i="12" l="1"/>
  <c r="U60" i="12" s="1"/>
  <c r="V58" i="12" l="1"/>
  <c r="V60" i="12" s="1"/>
  <c r="W58" i="12" l="1"/>
  <c r="W60" i="12" s="1"/>
  <c r="X58" i="12" l="1"/>
  <c r="X60" i="12" s="1"/>
  <c r="Y58" i="12" l="1"/>
  <c r="Y60" i="12" s="1"/>
  <c r="Z58" i="12" l="1"/>
  <c r="Z60" i="12" s="1"/>
  <c r="AA58" i="12" l="1"/>
  <c r="AA60" i="12" s="1"/>
  <c r="AB58" i="12" l="1"/>
  <c r="AB60" i="12" s="1"/>
  <c r="AC58" i="12" l="1"/>
  <c r="AC60" i="12" s="1"/>
  <c r="AD58" i="12" l="1"/>
  <c r="AD60" i="12" s="1"/>
  <c r="AB215" i="13" l="1"/>
  <c r="AB161" i="13"/>
  <c r="AB232" i="13"/>
  <c r="AB221" i="13"/>
  <c r="AB157" i="13"/>
  <c r="AB171" i="13"/>
  <c r="AB183" i="13"/>
  <c r="AB117" i="13"/>
  <c r="AB65" i="13"/>
  <c r="AB90" i="13"/>
  <c r="AB247" i="13"/>
  <c r="AB59" i="13"/>
  <c r="AB85" i="13"/>
  <c r="AB230" i="13"/>
  <c r="AB137" i="13"/>
  <c r="AB197" i="13"/>
  <c r="AB159" i="13"/>
  <c r="AB99" i="13"/>
  <c r="AB54" i="13"/>
  <c r="AB280" i="13"/>
  <c r="AB33" i="13"/>
  <c r="AB278" i="13"/>
  <c r="AB189" i="13"/>
  <c r="AB32" i="13"/>
  <c r="AB258" i="13"/>
  <c r="AB298" i="13"/>
  <c r="AB52" i="13"/>
  <c r="AB283" i="13"/>
  <c r="AB195" i="13"/>
  <c r="AB105" i="13"/>
  <c r="AB132" i="13"/>
  <c r="AB187" i="13"/>
  <c r="AB309" i="13"/>
  <c r="AB218" i="13"/>
  <c r="AB299" i="13"/>
  <c r="AB25" i="13"/>
  <c r="AB212" i="13"/>
  <c r="AB279" i="13"/>
  <c r="AB75" i="13"/>
  <c r="AB313" i="13"/>
  <c r="AB207" i="13"/>
  <c r="AB82" i="13"/>
  <c r="AB290" i="13"/>
  <c r="AB63" i="13"/>
  <c r="AB31" i="13"/>
  <c r="AB152" i="13"/>
  <c r="AB107" i="13"/>
  <c r="AB26" i="13"/>
  <c r="AB270" i="13"/>
  <c r="AB61" i="13"/>
  <c r="AB44" i="13"/>
  <c r="AB69" i="13"/>
  <c r="AB36" i="13"/>
  <c r="AB162" i="13"/>
  <c r="AB42" i="13"/>
  <c r="AB188" i="13"/>
  <c r="AB106" i="13"/>
  <c r="AB176" i="13"/>
  <c r="AB118" i="13"/>
  <c r="AB51" i="13"/>
  <c r="AB131" i="13"/>
  <c r="AB18" i="13"/>
  <c r="AB306" i="13"/>
  <c r="AB128" i="13"/>
  <c r="AB196" i="13"/>
  <c r="AB310" i="13"/>
  <c r="AB88" i="13"/>
  <c r="AB120" i="13"/>
  <c r="AB62" i="13"/>
  <c r="AB256" i="13"/>
  <c r="AB206" i="13"/>
  <c r="AB151" i="13"/>
  <c r="AB311" i="13"/>
  <c r="AB145" i="13"/>
  <c r="AB307" i="13"/>
  <c r="AB211" i="13"/>
  <c r="AB269" i="13"/>
  <c r="AB165" i="13"/>
  <c r="AB103" i="13"/>
  <c r="AB53" i="13"/>
  <c r="AB30" i="13"/>
  <c r="AB169" i="13"/>
  <c r="AB219" i="13"/>
  <c r="AB50" i="13"/>
  <c r="AB46" i="13"/>
  <c r="AB166" i="13"/>
  <c r="AB308" i="13"/>
  <c r="AB119" i="13"/>
  <c r="AB155" i="13"/>
  <c r="AB74" i="13"/>
  <c r="AB22" i="13"/>
  <c r="AB312" i="13"/>
  <c r="AB124" i="13"/>
  <c r="AB287" i="13"/>
  <c r="AB263" i="13"/>
  <c r="AB173" i="13"/>
  <c r="AB121" i="13"/>
  <c r="AB242" i="13"/>
  <c r="AB286" i="13"/>
  <c r="AB28" i="13"/>
  <c r="AB254" i="13"/>
  <c r="AB253" i="13"/>
  <c r="AB56" i="13"/>
  <c r="AB288" i="13"/>
  <c r="AB175" i="13"/>
  <c r="AB257" i="13"/>
  <c r="AB167" i="13"/>
  <c r="AB201" i="13"/>
  <c r="AB291" i="13"/>
  <c r="AB227" i="13"/>
  <c r="AB185" i="13"/>
  <c r="AB35" i="13"/>
  <c r="AB199" i="13"/>
  <c r="AB297" i="13"/>
  <c r="AB133" i="13"/>
  <c r="AB300" i="13"/>
  <c r="AB38" i="13"/>
  <c r="AB284" i="13"/>
  <c r="AB146" i="13"/>
  <c r="AB78" i="13"/>
  <c r="AB129" i="13"/>
  <c r="AB64" i="13"/>
  <c r="AB113" i="13"/>
  <c r="AB246" i="13"/>
  <c r="AB100" i="13"/>
  <c r="AB264" i="13"/>
  <c r="AB148" i="13"/>
  <c r="AB168" i="13"/>
  <c r="AB142" i="13"/>
  <c r="AB55" i="13"/>
  <c r="AB108" i="13"/>
  <c r="AB17" i="13"/>
  <c r="AB210" i="13"/>
  <c r="AB34" i="13"/>
  <c r="AB80" i="13"/>
  <c r="AB43" i="13"/>
  <c r="AB138" i="13"/>
  <c r="AB198" i="13"/>
  <c r="AB158" i="13"/>
  <c r="AB58" i="13"/>
  <c r="AB84" i="13"/>
  <c r="AB193" i="13"/>
  <c r="AB303" i="13"/>
  <c r="AB191" i="13"/>
  <c r="AB271" i="13"/>
  <c r="AB289" i="13"/>
  <c r="AB184" i="13"/>
  <c r="AB305" i="13"/>
  <c r="AB225" i="13"/>
  <c r="AB149" i="13"/>
  <c r="AB89" i="13"/>
  <c r="AB27" i="13"/>
  <c r="AB262" i="13"/>
  <c r="AB57" i="13"/>
  <c r="AB302" i="13"/>
  <c r="AB209" i="13"/>
  <c r="AB37" i="13"/>
  <c r="AB16" i="13"/>
  <c r="AB116" i="13"/>
  <c r="AB292" i="13"/>
  <c r="AB123" i="13"/>
  <c r="AB79" i="13"/>
  <c r="AB220" i="13"/>
  <c r="AB301" i="13"/>
  <c r="AB109" i="13"/>
  <c r="AB237" i="13"/>
  <c r="AB239" i="13"/>
  <c r="AB135" i="13"/>
  <c r="AB104" i="13"/>
  <c r="AB172" i="13"/>
  <c r="AB153" i="13"/>
  <c r="AB281" i="13"/>
  <c r="AB102" i="13"/>
  <c r="AB277" i="13"/>
  <c r="AB266" i="13"/>
  <c r="AB73" i="13"/>
  <c r="AB182" i="13"/>
  <c r="AB293" i="13"/>
  <c r="AB217" i="13"/>
  <c r="AB147" i="13"/>
  <c r="AB259" i="13"/>
  <c r="AB241" i="13"/>
  <c r="AB144" i="13"/>
  <c r="AB260" i="13"/>
  <c r="AB101" i="13"/>
  <c r="AB233" i="13"/>
  <c r="AB163" i="13"/>
  <c r="AB122" i="13"/>
  <c r="AB236" i="13"/>
  <c r="AB272" i="13"/>
  <c r="AB93" i="13"/>
  <c r="AB228" i="13"/>
  <c r="AB238" i="13"/>
  <c r="AB179" i="13"/>
  <c r="AB112" i="13"/>
  <c r="AB273" i="13"/>
  <c r="AB164" i="13"/>
  <c r="AB67" i="13"/>
  <c r="AB224" i="13"/>
  <c r="AB136" i="13"/>
  <c r="AB190" i="13"/>
  <c r="AB214" i="13"/>
  <c r="AB127" i="13"/>
  <c r="AB96" i="13"/>
  <c r="AB48" i="13"/>
  <c r="AB208" i="13"/>
  <c r="AB250" i="13"/>
  <c r="AB222" i="13"/>
  <c r="AB68" i="13"/>
  <c r="AB252" i="13"/>
  <c r="AB87" i="13"/>
  <c r="AB180" i="13"/>
  <c r="AB181" i="13"/>
  <c r="AB255" i="13"/>
  <c r="AB177" i="13"/>
  <c r="AB245" i="13"/>
  <c r="AB261" i="13"/>
  <c r="AB276" i="13"/>
  <c r="AB203" i="13"/>
  <c r="AB141" i="13"/>
  <c r="AB77" i="13"/>
  <c r="AB110" i="13"/>
  <c r="AB60" i="13"/>
  <c r="AB285" i="13"/>
  <c r="AB83" i="13"/>
  <c r="AB92" i="13"/>
  <c r="AB248" i="13"/>
  <c r="AB45" i="13"/>
  <c r="AB265" i="13"/>
  <c r="AB251" i="13"/>
  <c r="AB231" i="13"/>
  <c r="AB111" i="13"/>
  <c r="AB66" i="13"/>
  <c r="AB296" i="13"/>
  <c r="AB76" i="13"/>
  <c r="AB295" i="13"/>
  <c r="AB213" i="13"/>
  <c r="AB41" i="13"/>
  <c r="AB39" i="13"/>
  <c r="AB91" i="13"/>
  <c r="AB304" i="13"/>
  <c r="AB223" i="13"/>
  <c r="AB24" i="13"/>
  <c r="AB235" i="13"/>
  <c r="AB97" i="13"/>
  <c r="AB275" i="13"/>
  <c r="AB49" i="13"/>
  <c r="AB170" i="13"/>
  <c r="AB243" i="13"/>
  <c r="AB229" i="13"/>
  <c r="AB29" i="13"/>
  <c r="AB226" i="13"/>
  <c r="AB23" i="13"/>
  <c r="AB194" i="13"/>
  <c r="AB86" i="13"/>
  <c r="AB71" i="13"/>
  <c r="AB40" i="13"/>
  <c r="AB47" i="13"/>
  <c r="AB134" i="13"/>
  <c r="AB154" i="13"/>
  <c r="AB126" i="13"/>
  <c r="AB294" i="13"/>
  <c r="AB70" i="13"/>
  <c r="AB139" i="13"/>
  <c r="AB240" i="13"/>
  <c r="AB205" i="13"/>
  <c r="AB202" i="13"/>
  <c r="AB81" i="13"/>
  <c r="AB140" i="13"/>
  <c r="AB156" i="13"/>
  <c r="AB15" i="13"/>
  <c r="AB267" i="13"/>
  <c r="AB95" i="13"/>
  <c r="AB160" i="13"/>
  <c r="AB200" i="13"/>
  <c r="AB244" i="13"/>
  <c r="AB174" i="13"/>
  <c r="AB125" i="13"/>
  <c r="AB249" i="13"/>
  <c r="AB216" i="13"/>
  <c r="AB20" i="13"/>
  <c r="AB130" i="13"/>
  <c r="AB115" i="13"/>
  <c r="AB274" i="13"/>
  <c r="AB19" i="13"/>
  <c r="AB72" i="13"/>
  <c r="AB98" i="13"/>
  <c r="AB150" i="13"/>
  <c r="AB234" i="13"/>
  <c r="AB268" i="13"/>
  <c r="AB14" i="13"/>
  <c r="AB21" i="13"/>
  <c r="AB143" i="13"/>
  <c r="AB114" i="13"/>
  <c r="AB186" i="13"/>
  <c r="AB94" i="13"/>
  <c r="AB192" i="13"/>
  <c r="AB282" i="13"/>
  <c r="AB178" i="13"/>
  <c r="AB204" i="13"/>
  <c r="R314" i="13" l="1"/>
  <c r="T314" i="13"/>
  <c r="X314" i="13" l="1"/>
  <c r="Z314" i="13"/>
  <c r="AB314" i="13" s="1"/>
  <c r="T315" i="13" l="1"/>
  <c r="R315" i="13"/>
  <c r="Z315" i="13" l="1"/>
  <c r="AB315" i="13" s="1"/>
  <c r="X315" i="13"/>
  <c r="T316" i="13" l="1"/>
  <c r="R316" i="13"/>
  <c r="AV14" i="13"/>
  <c r="AX14" i="13"/>
  <c r="BD14" i="13" s="1"/>
  <c r="Z316" i="13" l="1"/>
  <c r="AB316" i="13" s="1"/>
  <c r="X316" i="13"/>
  <c r="AX15" i="13"/>
  <c r="AV15" i="13"/>
  <c r="BB14" i="13"/>
  <c r="T317" i="13" l="1"/>
  <c r="Z317" i="13" s="1"/>
  <c r="AB317" i="13" s="1"/>
  <c r="R317" i="13"/>
  <c r="BD15" i="13"/>
  <c r="BB15" i="13"/>
  <c r="T318" i="13" l="1"/>
  <c r="Z318" i="13" s="1"/>
  <c r="AB318" i="13" s="1"/>
  <c r="R318" i="13"/>
  <c r="X317" i="13"/>
  <c r="AX16" i="13"/>
  <c r="AV16" i="13"/>
  <c r="R319" i="13" l="1"/>
  <c r="T319" i="13"/>
  <c r="Z319" i="13" s="1"/>
  <c r="AB319" i="13" s="1"/>
  <c r="X318" i="13"/>
  <c r="BD16" i="13"/>
  <c r="BB16" i="13"/>
  <c r="X319" i="13" l="1"/>
  <c r="T320" i="13"/>
  <c r="Z320" i="13" s="1"/>
  <c r="AB320" i="13" s="1"/>
  <c r="R320" i="13"/>
  <c r="AX17" i="13"/>
  <c r="AV17" i="13"/>
  <c r="X320" i="13" l="1"/>
  <c r="T321" i="13"/>
  <c r="Z321" i="13" s="1"/>
  <c r="AB321" i="13" s="1"/>
  <c r="R321" i="13"/>
  <c r="BD17" i="13"/>
  <c r="BB17" i="13"/>
  <c r="R322" i="13" l="1"/>
  <c r="T322" i="13"/>
  <c r="Z322" i="13" s="1"/>
  <c r="AB322" i="13" s="1"/>
  <c r="X321" i="13"/>
  <c r="AX18" i="13"/>
  <c r="BD18" i="13" s="1"/>
  <c r="AV18" i="13"/>
  <c r="X322" i="13" l="1"/>
  <c r="T323" i="13"/>
  <c r="Z323" i="13" s="1"/>
  <c r="AB323" i="13" s="1"/>
  <c r="R323" i="13"/>
  <c r="AX19" i="13"/>
  <c r="BD19" i="13" s="1"/>
  <c r="AV19" i="13"/>
  <c r="BB18" i="13"/>
  <c r="T324" i="13" l="1"/>
  <c r="Z324" i="13" s="1"/>
  <c r="AB324" i="13" s="1"/>
  <c r="R324" i="13"/>
  <c r="X323" i="13"/>
  <c r="AX20" i="13"/>
  <c r="BD20" i="13" s="1"/>
  <c r="AV20" i="13"/>
  <c r="BB19" i="13"/>
  <c r="R325" i="13" l="1"/>
  <c r="T325" i="13"/>
  <c r="Z325" i="13" s="1"/>
  <c r="AB325" i="13" s="1"/>
  <c r="X324" i="13"/>
  <c r="AX21" i="13"/>
  <c r="BD21" i="13" s="1"/>
  <c r="AV21" i="13"/>
  <c r="BB20" i="13"/>
  <c r="X325" i="13" l="1"/>
  <c r="R326" i="13"/>
  <c r="T326" i="13"/>
  <c r="Z326" i="13" s="1"/>
  <c r="AB326" i="13" s="1"/>
  <c r="AX22" i="13"/>
  <c r="BD22" i="13" s="1"/>
  <c r="AV22" i="13"/>
  <c r="BB21" i="13"/>
  <c r="T327" i="13" l="1"/>
  <c r="Z327" i="13" s="1"/>
  <c r="AB327" i="13" s="1"/>
  <c r="R327" i="13"/>
  <c r="X326" i="13"/>
  <c r="AX23" i="13"/>
  <c r="BD23" i="13" s="1"/>
  <c r="AV23" i="13"/>
  <c r="BB22" i="13"/>
  <c r="R328" i="13" l="1"/>
  <c r="T328" i="13"/>
  <c r="Z328" i="13" s="1"/>
  <c r="AB328" i="13" s="1"/>
  <c r="X327" i="13"/>
  <c r="AX24" i="13"/>
  <c r="BD24" i="13" s="1"/>
  <c r="AV24" i="13"/>
  <c r="BB23" i="13"/>
  <c r="R329" i="13" l="1"/>
  <c r="T329" i="13"/>
  <c r="Z329" i="13" s="1"/>
  <c r="AB329" i="13" s="1"/>
  <c r="X328" i="13"/>
  <c r="AV25" i="13"/>
  <c r="AX25" i="13"/>
  <c r="BD25" i="13" s="1"/>
  <c r="BB24" i="13"/>
  <c r="R330" i="13" l="1"/>
  <c r="T330" i="13"/>
  <c r="X329" i="13"/>
  <c r="BB25" i="13"/>
  <c r="AV26" i="13"/>
  <c r="AX26" i="13"/>
  <c r="BD26" i="13" s="1"/>
  <c r="X330" i="13" l="1"/>
  <c r="Z330" i="13"/>
  <c r="AB330" i="13" s="1"/>
  <c r="BB26" i="13"/>
  <c r="AX27" i="13"/>
  <c r="BD27" i="13" s="1"/>
  <c r="AV27" i="13"/>
  <c r="R331" i="13" l="1"/>
  <c r="T331" i="13"/>
  <c r="Z331" i="13" s="1"/>
  <c r="AB331" i="13" s="1"/>
  <c r="BB27" i="13"/>
  <c r="AX28" i="13"/>
  <c r="BD28" i="13" s="1"/>
  <c r="AV28" i="13"/>
  <c r="X331" i="13" l="1"/>
  <c r="R332" i="13"/>
  <c r="T332" i="13"/>
  <c r="Z332" i="13" s="1"/>
  <c r="AB332" i="13" s="1"/>
  <c r="AX29" i="13"/>
  <c r="BD29" i="13" s="1"/>
  <c r="AV29" i="13"/>
  <c r="BB28" i="13"/>
  <c r="R333" i="13" l="1"/>
  <c r="T333" i="13"/>
  <c r="Z333" i="13" s="1"/>
  <c r="AB333" i="13" s="1"/>
  <c r="X332" i="13"/>
  <c r="AX30" i="13"/>
  <c r="AV30" i="13"/>
  <c r="BB29" i="13"/>
  <c r="R334" i="13" l="1"/>
  <c r="T334" i="13"/>
  <c r="Z334" i="13" s="1"/>
  <c r="AB334" i="13" s="1"/>
  <c r="X333" i="13"/>
  <c r="BD30" i="13"/>
  <c r="BB30" i="13"/>
  <c r="T335" i="13" l="1"/>
  <c r="Z335" i="13" s="1"/>
  <c r="AB335" i="13" s="1"/>
  <c r="R335" i="13"/>
  <c r="X334" i="13"/>
  <c r="AV31" i="13"/>
  <c r="AX31" i="13"/>
  <c r="BD31" i="13" s="1"/>
  <c r="X335" i="13" l="1"/>
  <c r="R336" i="13"/>
  <c r="T336" i="13"/>
  <c r="Z336" i="13" s="1"/>
  <c r="AB336" i="13" s="1"/>
  <c r="BB31" i="13"/>
  <c r="AV32" i="13"/>
  <c r="AX32" i="13"/>
  <c r="BD32" i="13" s="1"/>
  <c r="R337" i="13" l="1"/>
  <c r="T337" i="13"/>
  <c r="Z337" i="13" s="1"/>
  <c r="AB337" i="13" s="1"/>
  <c r="X336" i="13"/>
  <c r="BB32" i="13"/>
  <c r="AV33" i="13"/>
  <c r="AX33" i="13"/>
  <c r="BD33" i="13" s="1"/>
  <c r="R338" i="13" l="1"/>
  <c r="T338" i="13"/>
  <c r="Z338" i="13" s="1"/>
  <c r="AB338" i="13" s="1"/>
  <c r="X337" i="13"/>
  <c r="BB33" i="13"/>
  <c r="AX34" i="13"/>
  <c r="BD34" i="13" s="1"/>
  <c r="AV34" i="13"/>
  <c r="R339" i="13" l="1"/>
  <c r="T339" i="13"/>
  <c r="Z339" i="13" s="1"/>
  <c r="AB339" i="13" s="1"/>
  <c r="X338" i="13"/>
  <c r="AX35" i="13"/>
  <c r="BD35" i="13" s="1"/>
  <c r="AV35" i="13"/>
  <c r="BB34" i="13"/>
  <c r="R340" i="13" l="1"/>
  <c r="T340" i="13"/>
  <c r="X339" i="13"/>
  <c r="AX36" i="13"/>
  <c r="BD36" i="13" s="1"/>
  <c r="AV36" i="13"/>
  <c r="BB35" i="13"/>
  <c r="Z340" i="13" l="1"/>
  <c r="AB340" i="13" s="1"/>
  <c r="X340" i="13"/>
  <c r="AV37" i="13"/>
  <c r="AX37" i="13"/>
  <c r="BD37" i="13" s="1"/>
  <c r="BB36" i="13"/>
  <c r="T341" i="13" l="1"/>
  <c r="R341" i="13"/>
  <c r="BB37" i="13"/>
  <c r="AV38" i="13"/>
  <c r="AX38" i="13"/>
  <c r="BD38" i="13" s="1"/>
  <c r="X341" i="13" l="1"/>
  <c r="Z341" i="13"/>
  <c r="AB341" i="13" s="1"/>
  <c r="BB38" i="13"/>
  <c r="AV39" i="13"/>
  <c r="AX39" i="13"/>
  <c r="BD39" i="13" s="1"/>
  <c r="R342" i="13" l="1"/>
  <c r="T342" i="13"/>
  <c r="Z342" i="13" s="1"/>
  <c r="AB342" i="13" s="1"/>
  <c r="BB39" i="13"/>
  <c r="AX40" i="13"/>
  <c r="AV40" i="13"/>
  <c r="R343" i="13" l="1"/>
  <c r="T343" i="13"/>
  <c r="Z343" i="13" s="1"/>
  <c r="AB343" i="13" s="1"/>
  <c r="X342" i="13"/>
  <c r="BD40" i="13"/>
  <c r="BB40" i="13"/>
  <c r="R344" i="13" l="1"/>
  <c r="T344" i="13"/>
  <c r="Z344" i="13" s="1"/>
  <c r="AB344" i="13" s="1"/>
  <c r="X343" i="13"/>
  <c r="AX41" i="13"/>
  <c r="AV41" i="13"/>
  <c r="X344" i="13" l="1"/>
  <c r="T345" i="13"/>
  <c r="Z345" i="13" s="1"/>
  <c r="AB345" i="13" s="1"/>
  <c r="R345" i="13"/>
  <c r="BD41" i="13"/>
  <c r="BB41" i="13"/>
  <c r="X345" i="13" l="1"/>
  <c r="R346" i="13"/>
  <c r="T346" i="13"/>
  <c r="Z346" i="13" s="1"/>
  <c r="AB346" i="13" s="1"/>
  <c r="AX42" i="13"/>
  <c r="BD42" i="13" s="1"/>
  <c r="AV42" i="13"/>
  <c r="R347" i="13" l="1"/>
  <c r="T347" i="13"/>
  <c r="Z347" i="13" s="1"/>
  <c r="AB347" i="13" s="1"/>
  <c r="X346" i="13"/>
  <c r="AV43" i="13"/>
  <c r="AX43" i="13"/>
  <c r="BD43" i="13" s="1"/>
  <c r="BB42" i="13"/>
  <c r="X347" i="13" l="1"/>
  <c r="T348" i="13"/>
  <c r="Z348" i="13" s="1"/>
  <c r="AB348" i="13" s="1"/>
  <c r="R348" i="13"/>
  <c r="BB43" i="13"/>
  <c r="AV44" i="13"/>
  <c r="AX44" i="13"/>
  <c r="BD44" i="13" s="1"/>
  <c r="X348" i="13" l="1"/>
  <c r="T349" i="13"/>
  <c r="Z349" i="13" s="1"/>
  <c r="AB349" i="13" s="1"/>
  <c r="R349" i="13"/>
  <c r="BB44" i="13"/>
  <c r="AX45" i="13"/>
  <c r="BD45" i="13" s="1"/>
  <c r="AV45" i="13"/>
  <c r="T350" i="13" l="1"/>
  <c r="Z350" i="13" s="1"/>
  <c r="AB350" i="13" s="1"/>
  <c r="R350" i="13"/>
  <c r="X349" i="13"/>
  <c r="AX46" i="13"/>
  <c r="BD46" i="13" s="1"/>
  <c r="AV46" i="13"/>
  <c r="BB45" i="13"/>
  <c r="T351" i="13" l="1"/>
  <c r="Z351" i="13" s="1"/>
  <c r="AB351" i="13" s="1"/>
  <c r="R351" i="13"/>
  <c r="X350" i="13"/>
  <c r="AX47" i="13"/>
  <c r="BD47" i="13" s="1"/>
  <c r="AV47" i="13"/>
  <c r="BB46" i="13"/>
  <c r="R352" i="13" l="1"/>
  <c r="T352" i="13"/>
  <c r="Z352" i="13" s="1"/>
  <c r="AB352" i="13" s="1"/>
  <c r="X351" i="13"/>
  <c r="AV48" i="13"/>
  <c r="AX48" i="13"/>
  <c r="BD48" i="13" s="1"/>
  <c r="BB47" i="13"/>
  <c r="T353" i="13" l="1"/>
  <c r="Z353" i="13" s="1"/>
  <c r="AB353" i="13" s="1"/>
  <c r="R353" i="13"/>
  <c r="X352" i="13"/>
  <c r="BB48" i="13"/>
  <c r="AX49" i="13"/>
  <c r="BD49" i="13" s="1"/>
  <c r="AV49" i="13"/>
  <c r="X353" i="13" l="1"/>
  <c r="R354" i="13"/>
  <c r="T354" i="13"/>
  <c r="AV50" i="13"/>
  <c r="AX50" i="13"/>
  <c r="BD50" i="13" s="1"/>
  <c r="BB49" i="13"/>
  <c r="Z354" i="13" l="1"/>
  <c r="AB354" i="13" s="1"/>
  <c r="X354" i="13"/>
  <c r="BB50" i="13"/>
  <c r="AX51" i="13"/>
  <c r="BD51" i="13" s="1"/>
  <c r="AV51" i="13"/>
  <c r="R355" i="13" l="1"/>
  <c r="T355" i="13"/>
  <c r="Z355" i="13" s="1"/>
  <c r="AB355" i="13" s="1"/>
  <c r="BB51" i="13"/>
  <c r="AX52" i="13"/>
  <c r="BD52" i="13" s="1"/>
  <c r="AV52" i="13"/>
  <c r="T356" i="13" l="1"/>
  <c r="Z356" i="13" s="1"/>
  <c r="AB356" i="13" s="1"/>
  <c r="R356" i="13"/>
  <c r="X355" i="13"/>
  <c r="AX53" i="13"/>
  <c r="BD53" i="13" s="1"/>
  <c r="AV53" i="13"/>
  <c r="BB52" i="13"/>
  <c r="X356" i="13" l="1"/>
  <c r="R357" i="13"/>
  <c r="T357" i="13"/>
  <c r="Z357" i="13" s="1"/>
  <c r="AB357" i="13" s="1"/>
  <c r="AX54" i="13"/>
  <c r="AV54" i="13"/>
  <c r="BB53" i="13"/>
  <c r="T358" i="13" l="1"/>
  <c r="Z358" i="13" s="1"/>
  <c r="AB358" i="13" s="1"/>
  <c r="R358" i="13"/>
  <c r="X357" i="13"/>
  <c r="BD54" i="13"/>
  <c r="BB54" i="13"/>
  <c r="X358" i="13" l="1"/>
  <c r="T359" i="13"/>
  <c r="Z359" i="13" s="1"/>
  <c r="AB359" i="13" s="1"/>
  <c r="R359" i="13"/>
  <c r="AX55" i="13"/>
  <c r="BD55" i="13" s="1"/>
  <c r="AV55" i="13"/>
  <c r="T360" i="13" l="1"/>
  <c r="Z360" i="13" s="1"/>
  <c r="AB360" i="13" s="1"/>
  <c r="R360" i="13"/>
  <c r="X359" i="13"/>
  <c r="AX56" i="13"/>
  <c r="BD56" i="13" s="1"/>
  <c r="AV56" i="13"/>
  <c r="BB55" i="13"/>
  <c r="X360" i="13" l="1"/>
  <c r="T361" i="13"/>
  <c r="Z361" i="13" s="1"/>
  <c r="AB361" i="13" s="1"/>
  <c r="R361" i="13"/>
  <c r="AV57" i="13"/>
  <c r="AX57" i="13"/>
  <c r="BD57" i="13" s="1"/>
  <c r="BB56" i="13"/>
  <c r="R362" i="13" l="1"/>
  <c r="T362" i="13"/>
  <c r="Z362" i="13" s="1"/>
  <c r="AB362" i="13" s="1"/>
  <c r="X361" i="13"/>
  <c r="BB57" i="13"/>
  <c r="AX58" i="13"/>
  <c r="BD58" i="13" s="1"/>
  <c r="AV58" i="13"/>
  <c r="T363" i="13" l="1"/>
  <c r="Z363" i="13" s="1"/>
  <c r="AB363" i="13" s="1"/>
  <c r="R363" i="13"/>
  <c r="X362" i="13"/>
  <c r="AX59" i="13"/>
  <c r="BD59" i="13" s="1"/>
  <c r="AV59" i="13"/>
  <c r="BB58" i="13"/>
  <c r="T364" i="13" l="1"/>
  <c r="R364" i="13"/>
  <c r="X363" i="13"/>
  <c r="AX60" i="13"/>
  <c r="BD60" i="13" s="1"/>
  <c r="AV60" i="13"/>
  <c r="BB59" i="13"/>
  <c r="Z364" i="13" l="1"/>
  <c r="AB364" i="13" s="1"/>
  <c r="X364" i="13"/>
  <c r="AX61" i="13"/>
  <c r="BD61" i="13" s="1"/>
  <c r="AV61" i="13"/>
  <c r="BB60" i="13"/>
  <c r="T365" i="13" l="1"/>
  <c r="R365" i="13"/>
  <c r="AV62" i="13"/>
  <c r="AX62" i="13"/>
  <c r="BD62" i="13" s="1"/>
  <c r="BB61" i="13"/>
  <c r="Z365" i="13" l="1"/>
  <c r="AB365" i="13" s="1"/>
  <c r="X365" i="13"/>
  <c r="BB62" i="13"/>
  <c r="AV63" i="13"/>
  <c r="AX63" i="13"/>
  <c r="BD63" i="13" s="1"/>
  <c r="T366" i="13" l="1"/>
  <c r="Z366" i="13" s="1"/>
  <c r="AB366" i="13" s="1"/>
  <c r="R366" i="13"/>
  <c r="BB63" i="13"/>
  <c r="AV64" i="13"/>
  <c r="AX64" i="13"/>
  <c r="BD64" i="13" s="1"/>
  <c r="R367" i="13" l="1"/>
  <c r="T367" i="13"/>
  <c r="Z367" i="13" s="1"/>
  <c r="AB367" i="13" s="1"/>
  <c r="X366" i="13"/>
  <c r="BB64" i="13"/>
  <c r="AX65" i="13"/>
  <c r="BD65" i="13" s="1"/>
  <c r="AV65" i="13"/>
  <c r="X367" i="13" l="1"/>
  <c r="R368" i="13"/>
  <c r="T368" i="13"/>
  <c r="Z368" i="13" s="1"/>
  <c r="AB368" i="13" s="1"/>
  <c r="AX66" i="13"/>
  <c r="AV66" i="13"/>
  <c r="BB65" i="13"/>
  <c r="T369" i="13" l="1"/>
  <c r="Z369" i="13" s="1"/>
  <c r="AB369" i="13" s="1"/>
  <c r="R369" i="13"/>
  <c r="X368" i="13"/>
  <c r="BD66" i="13"/>
  <c r="BB66" i="13"/>
  <c r="X369" i="13" l="1"/>
  <c r="T370" i="13"/>
  <c r="Z370" i="13" s="1"/>
  <c r="AB370" i="13" s="1"/>
  <c r="R370" i="13"/>
  <c r="AX67" i="13"/>
  <c r="BD67" i="13" s="1"/>
  <c r="AV67" i="13"/>
  <c r="X370" i="13" l="1"/>
  <c r="R371" i="13"/>
  <c r="T371" i="13"/>
  <c r="Z371" i="13" s="1"/>
  <c r="AB371" i="13" s="1"/>
  <c r="AX68" i="13"/>
  <c r="BD68" i="13" s="1"/>
  <c r="AV68" i="13"/>
  <c r="BB67" i="13"/>
  <c r="T372" i="13" l="1"/>
  <c r="Z372" i="13" s="1"/>
  <c r="AB372" i="13" s="1"/>
  <c r="R372" i="13"/>
  <c r="X371" i="13"/>
  <c r="AX69" i="13"/>
  <c r="BD69" i="13" s="1"/>
  <c r="AV69" i="13"/>
  <c r="BB68" i="13"/>
  <c r="X372" i="13" l="1"/>
  <c r="T373" i="13"/>
  <c r="Z373" i="13" s="1"/>
  <c r="AB373" i="13" s="1"/>
  <c r="R373" i="13"/>
  <c r="AX70" i="13"/>
  <c r="BD70" i="13" s="1"/>
  <c r="AV70" i="13"/>
  <c r="BB69" i="13"/>
  <c r="X373" i="13" l="1"/>
  <c r="AE53" i="12"/>
  <c r="AF53" i="12"/>
  <c r="AG53" i="12"/>
  <c r="AH53" i="12"/>
  <c r="AI53" i="12"/>
  <c r="AE52" i="12"/>
  <c r="AF52" i="12"/>
  <c r="AG52" i="12"/>
  <c r="AH52" i="12"/>
  <c r="AI52" i="12"/>
  <c r="AX71" i="13"/>
  <c r="BD71" i="13" s="1"/>
  <c r="AV71" i="13"/>
  <c r="BB70" i="13"/>
  <c r="AI54" i="12" l="1"/>
  <c r="AF54" i="12"/>
  <c r="AE54" i="12"/>
  <c r="AE58" i="12"/>
  <c r="AE60" i="12" s="1"/>
  <c r="AH54" i="12"/>
  <c r="AG54" i="12"/>
  <c r="AX72" i="13"/>
  <c r="BD72" i="13" s="1"/>
  <c r="AV72" i="13"/>
  <c r="BB71" i="13"/>
  <c r="AF58" i="12" l="1"/>
  <c r="AF60" i="12" s="1"/>
  <c r="M69" i="6"/>
  <c r="J19" i="12" s="1"/>
  <c r="H69" i="6" s="1"/>
  <c r="AV73" i="13"/>
  <c r="AX73" i="13"/>
  <c r="BD73" i="13" s="1"/>
  <c r="BB72" i="13"/>
  <c r="AG58" i="12" l="1"/>
  <c r="AG60" i="12" s="1"/>
  <c r="BB73" i="13"/>
  <c r="AV74" i="13"/>
  <c r="AX74" i="13"/>
  <c r="BD74" i="13" s="1"/>
  <c r="AH58" i="12" l="1"/>
  <c r="AH60" i="12" s="1"/>
  <c r="F67" i="16" s="1"/>
  <c r="BB74" i="13"/>
  <c r="AX75" i="13"/>
  <c r="BD75" i="13" s="1"/>
  <c r="AV75" i="13"/>
  <c r="AI58" i="12" l="1"/>
  <c r="AI60" i="12" s="1"/>
  <c r="AX76" i="13"/>
  <c r="AV76" i="13"/>
  <c r="BB75" i="13"/>
  <c r="BD76" i="13" l="1"/>
  <c r="BB76" i="13"/>
  <c r="AX77" i="13" l="1"/>
  <c r="AV77" i="13"/>
  <c r="BD77" i="13" l="1"/>
  <c r="BB77" i="13"/>
  <c r="AX78" i="13" l="1"/>
  <c r="BD78" i="13" s="1"/>
  <c r="AV78" i="13"/>
  <c r="AX79" i="13" l="1"/>
  <c r="BD79" i="13" s="1"/>
  <c r="AV79" i="13"/>
  <c r="BB78" i="13"/>
  <c r="AX80" i="13" l="1"/>
  <c r="BD80" i="13" s="1"/>
  <c r="AV80" i="13"/>
  <c r="BB79" i="13"/>
  <c r="AX81" i="13" l="1"/>
  <c r="BD81" i="13" s="1"/>
  <c r="AV81" i="13"/>
  <c r="BB80" i="13"/>
  <c r="AX82" i="13" l="1"/>
  <c r="BD82" i="13" s="1"/>
  <c r="AV82" i="13"/>
  <c r="BB81" i="13"/>
  <c r="AV83" i="13" l="1"/>
  <c r="AX83" i="13"/>
  <c r="BD83" i="13" s="1"/>
  <c r="BB82" i="13"/>
  <c r="BB83" i="13" l="1"/>
  <c r="AV84" i="13"/>
  <c r="AX84" i="13"/>
  <c r="BD84" i="13" s="1"/>
  <c r="BB84" i="13" l="1"/>
  <c r="AX85" i="13"/>
  <c r="BD85" i="13" s="1"/>
  <c r="AV85" i="13"/>
  <c r="AV86" i="13" l="1"/>
  <c r="AX86" i="13"/>
  <c r="BD86" i="13" s="1"/>
  <c r="BB85" i="13"/>
  <c r="BB86" i="13" l="1"/>
  <c r="AX87" i="13"/>
  <c r="BD87" i="13" s="1"/>
  <c r="AV87" i="13"/>
  <c r="BB87" i="13" l="1"/>
  <c r="AX88" i="13"/>
  <c r="BD88" i="13" s="1"/>
  <c r="AV88" i="13"/>
  <c r="AX89" i="13" l="1"/>
  <c r="BD89" i="13" s="1"/>
  <c r="AV89" i="13"/>
  <c r="BB88" i="13"/>
  <c r="AX90" i="13" l="1"/>
  <c r="AV90" i="13"/>
  <c r="BB89" i="13"/>
  <c r="BD90" i="13" l="1"/>
  <c r="BB90" i="13"/>
  <c r="AV91" i="13" l="1"/>
  <c r="AX91" i="13"/>
  <c r="BD91" i="13" s="1"/>
  <c r="BB91" i="13" l="1"/>
  <c r="AX92" i="13"/>
  <c r="BD92" i="13" s="1"/>
  <c r="AV92" i="13"/>
  <c r="BB92" i="13" l="1"/>
  <c r="AX93" i="13"/>
  <c r="BD93" i="13" s="1"/>
  <c r="AV93" i="13"/>
  <c r="AX94" i="13" l="1"/>
  <c r="BD94" i="13" s="1"/>
  <c r="AV94" i="13"/>
  <c r="BB93" i="13"/>
  <c r="AX95" i="13" l="1"/>
  <c r="BD95" i="13" s="1"/>
  <c r="AV95" i="13"/>
  <c r="BB94" i="13"/>
  <c r="AX96" i="13" l="1"/>
  <c r="BD96" i="13" s="1"/>
  <c r="AV96" i="13"/>
  <c r="BB95" i="13"/>
  <c r="AX97" i="13" l="1"/>
  <c r="BD97" i="13" s="1"/>
  <c r="AV97" i="13"/>
  <c r="BB96" i="13"/>
  <c r="AV98" i="13" l="1"/>
  <c r="AX98" i="13"/>
  <c r="BD98" i="13" s="1"/>
  <c r="BB97" i="13"/>
  <c r="BB98" i="13" l="1"/>
  <c r="AX99" i="13"/>
  <c r="BD99" i="13" s="1"/>
  <c r="AV99" i="13"/>
  <c r="BB99" i="13" l="1"/>
  <c r="AX100" i="13"/>
  <c r="BD100" i="13" s="1"/>
  <c r="AV100" i="13"/>
  <c r="AX101" i="13" l="1"/>
  <c r="BD101" i="13" s="1"/>
  <c r="AV101" i="13"/>
  <c r="BB100" i="13"/>
  <c r="AV102" i="13" l="1"/>
  <c r="AX102" i="13"/>
  <c r="BD102" i="13" s="1"/>
  <c r="BB101" i="13"/>
  <c r="BB102" i="13" l="1"/>
  <c r="AX103" i="13"/>
  <c r="BD103" i="13" s="1"/>
  <c r="AV103" i="13"/>
  <c r="AX104" i="13" l="1"/>
  <c r="BD104" i="13" s="1"/>
  <c r="AV104" i="13"/>
  <c r="BB103" i="13"/>
  <c r="AX105" i="13" l="1"/>
  <c r="BD105" i="13" s="1"/>
  <c r="AV105" i="13"/>
  <c r="BB104" i="13"/>
  <c r="AX106" i="13" l="1"/>
  <c r="BD106" i="13" s="1"/>
  <c r="AV106" i="13"/>
  <c r="BB105" i="13"/>
  <c r="AX107" i="13" l="1"/>
  <c r="BD107" i="13" s="1"/>
  <c r="AV107" i="13"/>
  <c r="BB106" i="13"/>
  <c r="AX108" i="13" l="1"/>
  <c r="BD108" i="13" s="1"/>
  <c r="AV108" i="13"/>
  <c r="BB107" i="13"/>
  <c r="AX109" i="13" l="1"/>
  <c r="BD109" i="13" s="1"/>
  <c r="AV109" i="13"/>
  <c r="BB108" i="13"/>
  <c r="AV110" i="13" l="1"/>
  <c r="AX110" i="13"/>
  <c r="BD110" i="13" s="1"/>
  <c r="BB109" i="13"/>
  <c r="BB110" i="13" l="1"/>
  <c r="AX111" i="13"/>
  <c r="BD111" i="13" s="1"/>
  <c r="AV111" i="13"/>
  <c r="BB111" i="13" l="1"/>
  <c r="AV112" i="13"/>
  <c r="AX112" i="13"/>
  <c r="BD112" i="13" l="1"/>
  <c r="BB112" i="13"/>
  <c r="AX113" i="13" l="1"/>
  <c r="AV113" i="13"/>
  <c r="BD113" i="13" l="1"/>
  <c r="BB113" i="13"/>
  <c r="AX114" i="13" l="1"/>
  <c r="BD114" i="13" s="1"/>
  <c r="AV114" i="13"/>
  <c r="AV115" i="13" l="1"/>
  <c r="AX115" i="13"/>
  <c r="BD115" i="13" s="1"/>
  <c r="BB114" i="13"/>
  <c r="BB115" i="13" l="1"/>
  <c r="AX116" i="13"/>
  <c r="BD116" i="13" s="1"/>
  <c r="AV116" i="13"/>
  <c r="AV117" i="13" l="1"/>
  <c r="AX117" i="13"/>
  <c r="BD117" i="13" s="1"/>
  <c r="BB116" i="13"/>
  <c r="BB117" i="13" l="1"/>
  <c r="AX118" i="13"/>
  <c r="BD118" i="13" s="1"/>
  <c r="AV118" i="13"/>
  <c r="AX119" i="13" l="1"/>
  <c r="BD119" i="13" s="1"/>
  <c r="AV119" i="13"/>
  <c r="BB118" i="13"/>
  <c r="AX120" i="13" l="1"/>
  <c r="BD120" i="13" s="1"/>
  <c r="AV120" i="13"/>
  <c r="BB119" i="13"/>
  <c r="AX121" i="13" l="1"/>
  <c r="BD121" i="13" s="1"/>
  <c r="AV121" i="13"/>
  <c r="BB120" i="13"/>
  <c r="AV122" i="13" l="1"/>
  <c r="AX122" i="13"/>
  <c r="BD122" i="13" s="1"/>
  <c r="BB121" i="13"/>
  <c r="BB122" i="13" l="1"/>
  <c r="AX123" i="13"/>
  <c r="BD123" i="13" s="1"/>
  <c r="AV123" i="13"/>
  <c r="BB123" i="13" l="1"/>
  <c r="AX124" i="13"/>
  <c r="BD124" i="13" s="1"/>
  <c r="AV124" i="13"/>
  <c r="AX125" i="13" l="1"/>
  <c r="BD125" i="13" s="1"/>
  <c r="AV125" i="13"/>
  <c r="BB124" i="13"/>
  <c r="AX126" i="13" l="1"/>
  <c r="BD126" i="13" s="1"/>
  <c r="AV126" i="13"/>
  <c r="BB125" i="13"/>
  <c r="AX127" i="13" l="1"/>
  <c r="BD127" i="13" s="1"/>
  <c r="AV127" i="13"/>
  <c r="BB126" i="13"/>
  <c r="BB127" i="13" l="1"/>
  <c r="AX128" i="13"/>
  <c r="BD128" i="13" s="1"/>
  <c r="AV128" i="13"/>
  <c r="AX129" i="13" l="1"/>
  <c r="BD129" i="13" s="1"/>
  <c r="AV129" i="13"/>
  <c r="BB128" i="13"/>
  <c r="BB129" i="13" l="1"/>
  <c r="AX130" i="13"/>
  <c r="BD130" i="13" s="1"/>
  <c r="AV130" i="13"/>
  <c r="AX131" i="13" l="1"/>
  <c r="BD131" i="13" s="1"/>
  <c r="AV131" i="13"/>
  <c r="BB130" i="13"/>
  <c r="BB131" i="13" l="1"/>
  <c r="AX132" i="13"/>
  <c r="BD132" i="13" s="1"/>
  <c r="AV132" i="13"/>
  <c r="BB132" i="13" l="1"/>
  <c r="AX133" i="13"/>
  <c r="BD133" i="13" s="1"/>
  <c r="AV133" i="13"/>
  <c r="BB133" i="13" l="1"/>
  <c r="AV134" i="13"/>
  <c r="AX134" i="13"/>
  <c r="BD134" i="13" s="1"/>
  <c r="AX135" i="13" l="1"/>
  <c r="BD135" i="13" s="1"/>
  <c r="AV135" i="13"/>
  <c r="BB134" i="13"/>
  <c r="BB135" i="13" l="1"/>
  <c r="AV136" i="13"/>
  <c r="AX136" i="13"/>
  <c r="BD136" i="13" s="1"/>
  <c r="AX137" i="13" l="1"/>
  <c r="BD137" i="13" s="1"/>
  <c r="AV137" i="13"/>
  <c r="BB136" i="13"/>
  <c r="BB137" i="13" l="1"/>
  <c r="AX138" i="13"/>
  <c r="BD138" i="13" s="1"/>
  <c r="AV138" i="13"/>
  <c r="AX139" i="13" l="1"/>
  <c r="BD139" i="13" s="1"/>
  <c r="AV139" i="13"/>
  <c r="BB138" i="13"/>
  <c r="BB139" i="13" l="1"/>
  <c r="AX140" i="13"/>
  <c r="BD140" i="13" s="1"/>
  <c r="AV140" i="13"/>
  <c r="AX141" i="13" l="1"/>
  <c r="BD141" i="13" s="1"/>
  <c r="AV141" i="13"/>
  <c r="BB140" i="13"/>
  <c r="BB141" i="13" l="1"/>
  <c r="AX142" i="13"/>
  <c r="BD142" i="13" s="1"/>
  <c r="AV142" i="13"/>
  <c r="AV143" i="13" l="1"/>
  <c r="AX143" i="13"/>
  <c r="BD143" i="13" s="1"/>
  <c r="BB142" i="13"/>
  <c r="AV144" i="13" l="1"/>
  <c r="AX144" i="13"/>
  <c r="BD144" i="13" s="1"/>
  <c r="BB143" i="13"/>
  <c r="AX145" i="13" l="1"/>
  <c r="BD145" i="13" s="1"/>
  <c r="AV145" i="13"/>
  <c r="BB144" i="13"/>
  <c r="BB145" i="13" l="1"/>
  <c r="AV146" i="13"/>
  <c r="AX146" i="13"/>
  <c r="BD146" i="13" s="1"/>
  <c r="AX147" i="13" l="1"/>
  <c r="BD147" i="13" s="1"/>
  <c r="AV147" i="13"/>
  <c r="BB146" i="13"/>
  <c r="BB147" i="13" l="1"/>
  <c r="AV148" i="13"/>
  <c r="AX148" i="13"/>
  <c r="BD148" i="13" s="1"/>
  <c r="AV149" i="13" l="1"/>
  <c r="AX149" i="13"/>
  <c r="BD149" i="13" s="1"/>
  <c r="BB148" i="13"/>
  <c r="AX150" i="13" l="1"/>
  <c r="BD150" i="13" s="1"/>
  <c r="AV150" i="13"/>
  <c r="BB149" i="13"/>
  <c r="AV151" i="13" l="1"/>
  <c r="AX151" i="13"/>
  <c r="BD151" i="13" s="1"/>
  <c r="BB150" i="13"/>
  <c r="AV152" i="13" l="1"/>
  <c r="AX152" i="13"/>
  <c r="BD152" i="13" s="1"/>
  <c r="BB151" i="13"/>
  <c r="AV153" i="13" l="1"/>
  <c r="AX153" i="13"/>
  <c r="BD153" i="13" s="1"/>
  <c r="BB152" i="13"/>
  <c r="AV154" i="13" l="1"/>
  <c r="AX154" i="13"/>
  <c r="BD154" i="13" s="1"/>
  <c r="BB153" i="13"/>
  <c r="AV155" i="13" l="1"/>
  <c r="AX155" i="13"/>
  <c r="BD155" i="13" s="1"/>
  <c r="BB154" i="13"/>
  <c r="AX156" i="13" l="1"/>
  <c r="BD156" i="13" s="1"/>
  <c r="AV156" i="13"/>
  <c r="BB155" i="13"/>
  <c r="BB156" i="13" l="1"/>
  <c r="AX157" i="13"/>
  <c r="BD157" i="13" s="1"/>
  <c r="AV157" i="13"/>
  <c r="BB157" i="13" l="1"/>
  <c r="AV158" i="13"/>
  <c r="AX158" i="13"/>
  <c r="BD158" i="13" s="1"/>
  <c r="AX159" i="13" l="1"/>
  <c r="BD159" i="13" s="1"/>
  <c r="AV159" i="13"/>
  <c r="BB158" i="13"/>
  <c r="BB159" i="13" l="1"/>
  <c r="AV160" i="13"/>
  <c r="AX160" i="13"/>
  <c r="BD160" i="13" s="1"/>
  <c r="AX161" i="13" l="1"/>
  <c r="BD161" i="13" s="1"/>
  <c r="AV161" i="13"/>
  <c r="BB160" i="13"/>
  <c r="BB161" i="13" l="1"/>
  <c r="AX162" i="13"/>
  <c r="BD162" i="13" s="1"/>
  <c r="AV162" i="13"/>
  <c r="AX163" i="13" l="1"/>
  <c r="BD163" i="13" s="1"/>
  <c r="AV163" i="13"/>
  <c r="BB162" i="13"/>
  <c r="BB163" i="13" l="1"/>
  <c r="AX164" i="13"/>
  <c r="BD164" i="13" s="1"/>
  <c r="AV164" i="13"/>
  <c r="AX165" i="13" l="1"/>
  <c r="BD165" i="13" s="1"/>
  <c r="AV165" i="13"/>
  <c r="BB164" i="13"/>
  <c r="BB165" i="13" l="1"/>
  <c r="AX166" i="13"/>
  <c r="BD166" i="13" s="1"/>
  <c r="AV166" i="13"/>
  <c r="AX167" i="13" l="1"/>
  <c r="BD167" i="13" s="1"/>
  <c r="AV167" i="13"/>
  <c r="BB166" i="13"/>
  <c r="BB167" i="13" l="1"/>
  <c r="AV168" i="13"/>
  <c r="AX168" i="13"/>
  <c r="BD168" i="13" s="1"/>
  <c r="AX169" i="13" l="1"/>
  <c r="BD169" i="13" s="1"/>
  <c r="AV169" i="13"/>
  <c r="BB168" i="13"/>
  <c r="BB169" i="13" l="1"/>
  <c r="AV170" i="13"/>
  <c r="AX170" i="13"/>
  <c r="BD170" i="13" s="1"/>
  <c r="AX171" i="13" l="1"/>
  <c r="BD171" i="13" s="1"/>
  <c r="AV171" i="13"/>
  <c r="BB170" i="13"/>
  <c r="BB171" i="13" l="1"/>
  <c r="AX172" i="13"/>
  <c r="BD172" i="13" s="1"/>
  <c r="AV172" i="13"/>
  <c r="AX173" i="13" l="1"/>
  <c r="BD173" i="13" s="1"/>
  <c r="AV173" i="13"/>
  <c r="BB172" i="13"/>
  <c r="BB173" i="13" l="1"/>
  <c r="AX174" i="13"/>
  <c r="BD174" i="13" s="1"/>
  <c r="AV174" i="13"/>
  <c r="AX175" i="13" l="1"/>
  <c r="BD175" i="13" s="1"/>
  <c r="AV175" i="13"/>
  <c r="BB174" i="13"/>
  <c r="BB175" i="13" l="1"/>
  <c r="AX176" i="13"/>
  <c r="BD176" i="13" s="1"/>
  <c r="AV176" i="13"/>
  <c r="AX177" i="13" l="1"/>
  <c r="BD177" i="13" s="1"/>
  <c r="AV177" i="13"/>
  <c r="BB176" i="13"/>
  <c r="BB177" i="13" l="1"/>
  <c r="AX178" i="13"/>
  <c r="BD178" i="13" s="1"/>
  <c r="AV178" i="13"/>
  <c r="AX179" i="13" l="1"/>
  <c r="BD179" i="13" s="1"/>
  <c r="AV179" i="13"/>
  <c r="BB178" i="13"/>
  <c r="BB179" i="13" l="1"/>
  <c r="AX180" i="13"/>
  <c r="BD180" i="13" s="1"/>
  <c r="AV180" i="13"/>
  <c r="BB180" i="13" l="1"/>
  <c r="AX181" i="13"/>
  <c r="BD181" i="13" s="1"/>
  <c r="AV181" i="13"/>
  <c r="BB181" i="13" l="1"/>
  <c r="AV182" i="13"/>
  <c r="AX182" i="13"/>
  <c r="BD182" i="13" s="1"/>
  <c r="AX183" i="13" l="1"/>
  <c r="BD183" i="13" s="1"/>
  <c r="AV183" i="13"/>
  <c r="BB182" i="13"/>
  <c r="BB183" i="13" l="1"/>
  <c r="AX184" i="13"/>
  <c r="BD184" i="13" s="1"/>
  <c r="AV184" i="13"/>
  <c r="AX185" i="13" l="1"/>
  <c r="BD185" i="13" s="1"/>
  <c r="AV185" i="13"/>
  <c r="BB184" i="13"/>
  <c r="BB185" i="13" l="1"/>
  <c r="AX186" i="13"/>
  <c r="BD186" i="13" s="1"/>
  <c r="AV186" i="13"/>
  <c r="AX187" i="13" l="1"/>
  <c r="BD187" i="13" s="1"/>
  <c r="AV187" i="13"/>
  <c r="BB186" i="13"/>
  <c r="BB187" i="13" l="1"/>
  <c r="AX188" i="13"/>
  <c r="BD188" i="13" s="1"/>
  <c r="AV188" i="13"/>
  <c r="AX189" i="13" l="1"/>
  <c r="BD189" i="13" s="1"/>
  <c r="AV189" i="13"/>
  <c r="BB188" i="13"/>
  <c r="BB189" i="13" l="1"/>
  <c r="AX190" i="13"/>
  <c r="BD190" i="13" s="1"/>
  <c r="AV190" i="13"/>
  <c r="AX191" i="13" l="1"/>
  <c r="BD191" i="13" s="1"/>
  <c r="AV191" i="13"/>
  <c r="BB190" i="13"/>
  <c r="BB191" i="13" l="1"/>
  <c r="AV192" i="13"/>
  <c r="AX192" i="13"/>
  <c r="BD192" i="13" s="1"/>
  <c r="AX193" i="13" l="1"/>
  <c r="BD193" i="13" s="1"/>
  <c r="AV193" i="13"/>
  <c r="BB192" i="13"/>
  <c r="BB193" i="13" l="1"/>
  <c r="AV194" i="13"/>
  <c r="AX194" i="13"/>
  <c r="BD194" i="13" s="1"/>
  <c r="AV195" i="13" l="1"/>
  <c r="AX195" i="13"/>
  <c r="BD195" i="13" s="1"/>
  <c r="BB194" i="13"/>
  <c r="AX196" i="13" l="1"/>
  <c r="BD196" i="13" s="1"/>
  <c r="AV196" i="13"/>
  <c r="BB195" i="13"/>
  <c r="AX197" i="13" l="1"/>
  <c r="BD197" i="13" s="1"/>
  <c r="AV197" i="13"/>
  <c r="BB196" i="13"/>
  <c r="BB197" i="13" l="1"/>
  <c r="AX198" i="13"/>
  <c r="BD198" i="13" s="1"/>
  <c r="AV198" i="13"/>
  <c r="AX199" i="13" l="1"/>
  <c r="BD199" i="13" s="1"/>
  <c r="AV199" i="13"/>
  <c r="BB198" i="13"/>
  <c r="BB199" i="13" l="1"/>
  <c r="AV200" i="13"/>
  <c r="AX200" i="13"/>
  <c r="BD200" i="13" s="1"/>
  <c r="AX201" i="13" l="1"/>
  <c r="BD201" i="13" s="1"/>
  <c r="AV201" i="13"/>
  <c r="BB200" i="13"/>
  <c r="BB201" i="13" l="1"/>
  <c r="AX202" i="13"/>
  <c r="BD202" i="13" s="1"/>
  <c r="AV202" i="13"/>
  <c r="AX203" i="13" l="1"/>
  <c r="BD203" i="13" s="1"/>
  <c r="AV203" i="13"/>
  <c r="BB202" i="13"/>
  <c r="BB203" i="13" l="1"/>
  <c r="AV204" i="13"/>
  <c r="AX204" i="13"/>
  <c r="BD204" i="13" s="1"/>
  <c r="AX205" i="13" l="1"/>
  <c r="BD205" i="13" s="1"/>
  <c r="AV205" i="13"/>
  <c r="BB204" i="13"/>
  <c r="BB205" i="13" l="1"/>
  <c r="AV206" i="13"/>
  <c r="AX206" i="13"/>
  <c r="BD206" i="13" s="1"/>
  <c r="AX207" i="13" l="1"/>
  <c r="BD207" i="13" s="1"/>
  <c r="AV207" i="13"/>
  <c r="BB206" i="13"/>
  <c r="BB207" i="13" l="1"/>
  <c r="AX208" i="13"/>
  <c r="BD208" i="13" s="1"/>
  <c r="AV208" i="13"/>
  <c r="AX209" i="13" l="1"/>
  <c r="BD209" i="13" s="1"/>
  <c r="AV209" i="13"/>
  <c r="BB208" i="13"/>
  <c r="BB209" i="13" l="1"/>
  <c r="AV210" i="13"/>
  <c r="AX210" i="13"/>
  <c r="BD210" i="13" s="1"/>
  <c r="AV211" i="13" l="1"/>
  <c r="AX211" i="13"/>
  <c r="BD211" i="13" s="1"/>
  <c r="BB210" i="13"/>
  <c r="AX212" i="13" l="1"/>
  <c r="BD212" i="13" s="1"/>
  <c r="AV212" i="13"/>
  <c r="BB211" i="13"/>
  <c r="AX213" i="13" l="1"/>
  <c r="BD213" i="13" s="1"/>
  <c r="AV213" i="13"/>
  <c r="BB212" i="13"/>
  <c r="BB213" i="13" l="1"/>
  <c r="AX214" i="13"/>
  <c r="BD214" i="13" s="1"/>
  <c r="AV214" i="13"/>
  <c r="AX215" i="13" l="1"/>
  <c r="BD215" i="13" s="1"/>
  <c r="AV215" i="13"/>
  <c r="BB214" i="13"/>
  <c r="BB215" i="13" l="1"/>
  <c r="AX216" i="13"/>
  <c r="BD216" i="13" s="1"/>
  <c r="AV216" i="13"/>
  <c r="BB216" i="13" l="1"/>
  <c r="AX217" i="13"/>
  <c r="BD217" i="13" s="1"/>
  <c r="AV217" i="13"/>
  <c r="BB217" i="13" l="1"/>
  <c r="AV218" i="13"/>
  <c r="AX218" i="13"/>
  <c r="BD218" i="13" s="1"/>
  <c r="AX219" i="13" l="1"/>
  <c r="BD219" i="13" s="1"/>
  <c r="AV219" i="13"/>
  <c r="BB218" i="13"/>
  <c r="BB219" i="13" l="1"/>
  <c r="AX220" i="13"/>
  <c r="BD220" i="13" s="1"/>
  <c r="AV220" i="13"/>
  <c r="AX221" i="13" l="1"/>
  <c r="BD221" i="13" s="1"/>
  <c r="AV221" i="13"/>
  <c r="BB220" i="13"/>
  <c r="BB221" i="13" l="1"/>
  <c r="AX222" i="13"/>
  <c r="BD222" i="13" s="1"/>
  <c r="AV222" i="13"/>
  <c r="AX223" i="13" l="1"/>
  <c r="BD223" i="13" s="1"/>
  <c r="AV223" i="13"/>
  <c r="BB222" i="13"/>
  <c r="BB223" i="13" l="1"/>
  <c r="AV224" i="13"/>
  <c r="AX224" i="13"/>
  <c r="BD224" i="13" s="1"/>
  <c r="AX225" i="13" l="1"/>
  <c r="BD225" i="13" s="1"/>
  <c r="AV225" i="13"/>
  <c r="BB224" i="13"/>
  <c r="BB225" i="13" l="1"/>
  <c r="AX226" i="13"/>
  <c r="BD226" i="13" s="1"/>
  <c r="AV226" i="13"/>
  <c r="AX227" i="13" l="1"/>
  <c r="BD227" i="13" s="1"/>
  <c r="AV227" i="13"/>
  <c r="BB226" i="13"/>
  <c r="BB227" i="13" l="1"/>
  <c r="AV228" i="13"/>
  <c r="AX228" i="13"/>
  <c r="BD228" i="13" s="1"/>
  <c r="AX229" i="13" l="1"/>
  <c r="BD229" i="13" s="1"/>
  <c r="AV229" i="13"/>
  <c r="BB228" i="13"/>
  <c r="BB229" i="13" l="1"/>
  <c r="AV230" i="13"/>
  <c r="AX230" i="13"/>
  <c r="BD230" i="13" s="1"/>
  <c r="AV231" i="13" l="1"/>
  <c r="AX231" i="13"/>
  <c r="BD231" i="13" s="1"/>
  <c r="BB230" i="13"/>
  <c r="AX232" i="13" l="1"/>
  <c r="BD232" i="13" s="1"/>
  <c r="AV232" i="13"/>
  <c r="BB231" i="13"/>
  <c r="AX233" i="13" l="1"/>
  <c r="BD233" i="13" s="1"/>
  <c r="AV233" i="13"/>
  <c r="BB232" i="13"/>
  <c r="BB233" i="13" l="1"/>
  <c r="AX234" i="13"/>
  <c r="BD234" i="13" s="1"/>
  <c r="AV234" i="13"/>
  <c r="AX235" i="13" l="1"/>
  <c r="BD235" i="13" s="1"/>
  <c r="AV235" i="13"/>
  <c r="BB234" i="13"/>
  <c r="BB235" i="13" l="1"/>
  <c r="AX236" i="13"/>
  <c r="BD236" i="13" s="1"/>
  <c r="AV236" i="13"/>
  <c r="AX237" i="13" l="1"/>
  <c r="BD237" i="13" s="1"/>
  <c r="AV237" i="13"/>
  <c r="BB236" i="13"/>
  <c r="BB237" i="13" l="1"/>
  <c r="AX238" i="13"/>
  <c r="BD238" i="13" s="1"/>
  <c r="AV238" i="13"/>
  <c r="AX239" i="13" l="1"/>
  <c r="BD239" i="13" s="1"/>
  <c r="AV239" i="13"/>
  <c r="BB238" i="13"/>
  <c r="BB239" i="13" l="1"/>
  <c r="AX240" i="13"/>
  <c r="BD240" i="13" s="1"/>
  <c r="AV240" i="13"/>
  <c r="BB240" i="13" l="1"/>
  <c r="AX241" i="13"/>
  <c r="BD241" i="13" s="1"/>
  <c r="AV241" i="13"/>
  <c r="BB241" i="13" l="1"/>
  <c r="AV242" i="13"/>
  <c r="AX242" i="13"/>
  <c r="BD242" i="13" s="1"/>
  <c r="AX243" i="13" l="1"/>
  <c r="BD243" i="13" s="1"/>
  <c r="AV243" i="13"/>
  <c r="BB242" i="13"/>
  <c r="BB243" i="13" l="1"/>
  <c r="AX244" i="13"/>
  <c r="BD244" i="13" s="1"/>
  <c r="AV244" i="13"/>
  <c r="AX245" i="13" l="1"/>
  <c r="BD245" i="13" s="1"/>
  <c r="AV245" i="13"/>
  <c r="BB244" i="13"/>
  <c r="BB245" i="13" l="1"/>
  <c r="AX246" i="13"/>
  <c r="BD246" i="13" s="1"/>
  <c r="AV246" i="13"/>
  <c r="AX247" i="13" l="1"/>
  <c r="BD247" i="13" s="1"/>
  <c r="AV247" i="13"/>
  <c r="BB246" i="13"/>
  <c r="BB247" i="13" l="1"/>
  <c r="AX248" i="13"/>
  <c r="BD248" i="13" s="1"/>
  <c r="AV248" i="13"/>
  <c r="AX249" i="13" l="1"/>
  <c r="BD249" i="13" s="1"/>
  <c r="AV249" i="13"/>
  <c r="BB248" i="13"/>
  <c r="BB249" i="13" l="1"/>
  <c r="AX250" i="13"/>
  <c r="BD250" i="13" s="1"/>
  <c r="AV250" i="13"/>
  <c r="AX251" i="13" l="1"/>
  <c r="BD251" i="13" s="1"/>
  <c r="AV251" i="13"/>
  <c r="BB250" i="13"/>
  <c r="BB251" i="13" l="1"/>
  <c r="AX252" i="13"/>
  <c r="BD252" i="13" s="1"/>
  <c r="AV252" i="13"/>
  <c r="BB252" i="13" l="1"/>
  <c r="AX253" i="13"/>
  <c r="BD253" i="13" s="1"/>
  <c r="AV253" i="13"/>
  <c r="BB253" i="13" l="1"/>
  <c r="AV254" i="13"/>
  <c r="AX254" i="13"/>
  <c r="BD254" i="13" s="1"/>
  <c r="AX255" i="13" l="1"/>
  <c r="BD255" i="13" s="1"/>
  <c r="AV255" i="13"/>
  <c r="BB254" i="13"/>
  <c r="BB255" i="13" l="1"/>
  <c r="AV256" i="13"/>
  <c r="AX256" i="13"/>
  <c r="BD256" i="13" s="1"/>
  <c r="AX257" i="13" l="1"/>
  <c r="BD257" i="13" s="1"/>
  <c r="AV257" i="13"/>
  <c r="BB256" i="13"/>
  <c r="BB257" i="13" l="1"/>
  <c r="AX258" i="13"/>
  <c r="BD258" i="13" s="1"/>
  <c r="AV258" i="13"/>
  <c r="AX259" i="13" l="1"/>
  <c r="BD259" i="13" s="1"/>
  <c r="AV259" i="13"/>
  <c r="BB258" i="13"/>
  <c r="BB259" i="13" l="1"/>
  <c r="AX260" i="13"/>
  <c r="BD260" i="13" s="1"/>
  <c r="AV260" i="13"/>
  <c r="AX261" i="13" l="1"/>
  <c r="BD261" i="13" s="1"/>
  <c r="AV261" i="13"/>
  <c r="BB260" i="13"/>
  <c r="BB261" i="13" l="1"/>
  <c r="AV262" i="13"/>
  <c r="AX262" i="13"/>
  <c r="BD262" i="13" s="1"/>
  <c r="AX263" i="13" l="1"/>
  <c r="BD263" i="13" s="1"/>
  <c r="AV263" i="13"/>
  <c r="BB262" i="13"/>
  <c r="BB263" i="13" l="1"/>
  <c r="AX264" i="13"/>
  <c r="BD264" i="13" s="1"/>
  <c r="AV264" i="13"/>
  <c r="BB264" i="13" l="1"/>
  <c r="AX265" i="13"/>
  <c r="BD265" i="13" s="1"/>
  <c r="AV265" i="13"/>
  <c r="BB265" i="13" l="1"/>
  <c r="AV266" i="13"/>
  <c r="AX266" i="13"/>
  <c r="BD266" i="13" s="1"/>
  <c r="AV267" i="13" l="1"/>
  <c r="AX267" i="13"/>
  <c r="BD267" i="13" s="1"/>
  <c r="BB266" i="13"/>
  <c r="AX268" i="13" l="1"/>
  <c r="BD268" i="13" s="1"/>
  <c r="AV268" i="13"/>
  <c r="BB267" i="13"/>
  <c r="AX269" i="13" l="1"/>
  <c r="BD269" i="13" s="1"/>
  <c r="AV269" i="13"/>
  <c r="BB268" i="13"/>
  <c r="BB269" i="13" l="1"/>
  <c r="AX270" i="13"/>
  <c r="BD270" i="13" s="1"/>
  <c r="AV270" i="13"/>
  <c r="AX271" i="13" l="1"/>
  <c r="BD271" i="13" s="1"/>
  <c r="AV271" i="13"/>
  <c r="BB270" i="13"/>
  <c r="BB271" i="13" l="1"/>
  <c r="AX272" i="13"/>
  <c r="BD272" i="13" s="1"/>
  <c r="AV272" i="13"/>
  <c r="AX273" i="13" l="1"/>
  <c r="BD273" i="13" s="1"/>
  <c r="AV273" i="13"/>
  <c r="BB272" i="13"/>
  <c r="BB273" i="13" l="1"/>
  <c r="AX274" i="13"/>
  <c r="BD274" i="13" s="1"/>
  <c r="AV274" i="13"/>
  <c r="AX275" i="13" l="1"/>
  <c r="BD275" i="13" s="1"/>
  <c r="AV275" i="13"/>
  <c r="BB274" i="13"/>
  <c r="BB275" i="13" l="1"/>
  <c r="AX276" i="13"/>
  <c r="BD276" i="13" s="1"/>
  <c r="AV276" i="13"/>
  <c r="BB276" i="13" l="1"/>
  <c r="AV277" i="13"/>
  <c r="AX277" i="13"/>
  <c r="BD277" i="13" s="1"/>
  <c r="AV278" i="13" l="1"/>
  <c r="AX278" i="13"/>
  <c r="BB277" i="13"/>
  <c r="BD278" i="13" l="1"/>
  <c r="BB278" i="13"/>
  <c r="AX279" i="13" l="1"/>
  <c r="BD279" i="13" s="1"/>
  <c r="AV279" i="13"/>
  <c r="AX280" i="13" l="1"/>
  <c r="BD280" i="13" s="1"/>
  <c r="AV280" i="13"/>
  <c r="BB279" i="13"/>
  <c r="BB280" i="13" l="1"/>
  <c r="AX281" i="13"/>
  <c r="BD281" i="13" s="1"/>
  <c r="AV281" i="13"/>
  <c r="AX282" i="13" l="1"/>
  <c r="BD282" i="13" s="1"/>
  <c r="AV282" i="13"/>
  <c r="BB281" i="13"/>
  <c r="BB282" i="13" l="1"/>
  <c r="AX283" i="13"/>
  <c r="BD283" i="13" s="1"/>
  <c r="AV283" i="13"/>
  <c r="AX284" i="13" l="1"/>
  <c r="BD284" i="13" s="1"/>
  <c r="AV284" i="13"/>
  <c r="BB283" i="13"/>
  <c r="BB284" i="13" l="1"/>
  <c r="AV285" i="13"/>
  <c r="AX285" i="13"/>
  <c r="BD285" i="13" s="1"/>
  <c r="AX286" i="13" l="1"/>
  <c r="BD286" i="13" s="1"/>
  <c r="AV286" i="13"/>
  <c r="BB285" i="13"/>
  <c r="BB286" i="13" l="1"/>
  <c r="AX287" i="13"/>
  <c r="BD287" i="13" s="1"/>
  <c r="AV287" i="13"/>
  <c r="BB287" i="13" l="1"/>
  <c r="AX288" i="13"/>
  <c r="BD288" i="13" s="1"/>
  <c r="AV288" i="13"/>
  <c r="BB288" i="13" l="1"/>
  <c r="AV289" i="13"/>
  <c r="AX289" i="13"/>
  <c r="BD289" i="13" s="1"/>
  <c r="AV290" i="13" l="1"/>
  <c r="AX290" i="13"/>
  <c r="BB289" i="13"/>
  <c r="BD290" i="13" l="1"/>
  <c r="BB290" i="13"/>
  <c r="AX291" i="13" l="1"/>
  <c r="BD291" i="13" s="1"/>
  <c r="AV291" i="13"/>
  <c r="AX292" i="13" l="1"/>
  <c r="BD292" i="13" s="1"/>
  <c r="AV292" i="13"/>
  <c r="BB291" i="13"/>
  <c r="BB292" i="13" l="1"/>
  <c r="AX293" i="13"/>
  <c r="BD293" i="13" s="1"/>
  <c r="AV293" i="13"/>
  <c r="AX294" i="13" l="1"/>
  <c r="BD294" i="13" s="1"/>
  <c r="AV294" i="13"/>
  <c r="BB293" i="13"/>
  <c r="BB294" i="13" l="1"/>
  <c r="AX295" i="13"/>
  <c r="BD295" i="13" s="1"/>
  <c r="AV295" i="13"/>
  <c r="AX296" i="13" l="1"/>
  <c r="BD296" i="13" s="1"/>
  <c r="AV296" i="13"/>
  <c r="BB295" i="13"/>
  <c r="BB296" i="13" l="1"/>
  <c r="AX297" i="13"/>
  <c r="BD297" i="13" s="1"/>
  <c r="AV297" i="13"/>
  <c r="AX298" i="13" l="1"/>
  <c r="BD298" i="13" s="1"/>
  <c r="AV298" i="13"/>
  <c r="BB297" i="13"/>
  <c r="BB298" i="13" l="1"/>
  <c r="AX299" i="13"/>
  <c r="BD299" i="13" s="1"/>
  <c r="AV299" i="13"/>
  <c r="BB299" i="13" l="1"/>
  <c r="AX300" i="13"/>
  <c r="BD300" i="13" s="1"/>
  <c r="AV300" i="13"/>
  <c r="BB300" i="13" l="1"/>
  <c r="AX301" i="13"/>
  <c r="BD301" i="13" s="1"/>
  <c r="AV301" i="13"/>
  <c r="BB301" i="13" l="1"/>
  <c r="AV302" i="13"/>
  <c r="AX302" i="13"/>
  <c r="BD302" i="13" s="1"/>
  <c r="AX303" i="13" l="1"/>
  <c r="BD303" i="13" s="1"/>
  <c r="AV303" i="13"/>
  <c r="BB302" i="13"/>
  <c r="BB303" i="13" l="1"/>
  <c r="AX304" i="13"/>
  <c r="BD304" i="13" s="1"/>
  <c r="AV304" i="13"/>
  <c r="AX305" i="13" l="1"/>
  <c r="BD305" i="13" s="1"/>
  <c r="AV305" i="13"/>
  <c r="BB304" i="13"/>
  <c r="BB305" i="13" l="1"/>
  <c r="AX306" i="13"/>
  <c r="BD306" i="13" s="1"/>
  <c r="AV306" i="13"/>
  <c r="AX307" i="13" l="1"/>
  <c r="BD307" i="13" s="1"/>
  <c r="AV307" i="13"/>
  <c r="BB306" i="13"/>
  <c r="BB307" i="13" l="1"/>
  <c r="AX308" i="13"/>
  <c r="BD308" i="13" s="1"/>
  <c r="AV308" i="13"/>
  <c r="AX309" i="13" l="1"/>
  <c r="BD309" i="13" s="1"/>
  <c r="AV309" i="13"/>
  <c r="BB308" i="13"/>
  <c r="BB309" i="13" l="1"/>
  <c r="AX310" i="13"/>
  <c r="BD310" i="13" s="1"/>
  <c r="AV310" i="13"/>
  <c r="AX311" i="13" l="1"/>
  <c r="BD311" i="13" s="1"/>
  <c r="AV311" i="13"/>
  <c r="BB310" i="13"/>
  <c r="BB311" i="13" l="1"/>
  <c r="AX312" i="13"/>
  <c r="BD312" i="13" s="1"/>
  <c r="AV312" i="13"/>
  <c r="BB312" i="13" l="1"/>
  <c r="AX313" i="13"/>
  <c r="BD313" i="13" s="1"/>
  <c r="AV313" i="13"/>
  <c r="BB313" i="13" l="1"/>
  <c r="F80" i="12" l="1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V80" i="12"/>
  <c r="W80" i="12"/>
  <c r="X80" i="12"/>
  <c r="Y80" i="12"/>
  <c r="Z80" i="12"/>
  <c r="AA80" i="12"/>
  <c r="AB80" i="12"/>
  <c r="AC80" i="12"/>
  <c r="AD80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D81" i="12" l="1"/>
  <c r="Z81" i="12"/>
  <c r="V81" i="12"/>
  <c r="R81" i="12"/>
  <c r="N81" i="12"/>
  <c r="J81" i="12"/>
  <c r="F85" i="12"/>
  <c r="F87" i="12" s="1"/>
  <c r="F81" i="12"/>
  <c r="AC81" i="12"/>
  <c r="Y81" i="12"/>
  <c r="U81" i="12"/>
  <c r="Q81" i="12"/>
  <c r="M81" i="12"/>
  <c r="I81" i="12"/>
  <c r="AB81" i="12"/>
  <c r="X81" i="12"/>
  <c r="T81" i="12"/>
  <c r="P81" i="12"/>
  <c r="L81" i="12"/>
  <c r="H81" i="12"/>
  <c r="AA81" i="12"/>
  <c r="W81" i="12"/>
  <c r="S81" i="12"/>
  <c r="O81" i="12"/>
  <c r="K81" i="12"/>
  <c r="G81" i="12"/>
  <c r="G85" i="12" l="1"/>
  <c r="G87" i="12" s="1"/>
  <c r="F69" i="16" s="1"/>
  <c r="G42" i="16"/>
  <c r="G43" i="16"/>
  <c r="G46" i="16"/>
  <c r="G47" i="16"/>
  <c r="G40" i="16"/>
  <c r="G41" i="16"/>
  <c r="G38" i="16"/>
  <c r="G39" i="16"/>
  <c r="G48" i="16"/>
  <c r="G44" i="16"/>
  <c r="G49" i="16"/>
  <c r="G36" i="16"/>
  <c r="G37" i="16"/>
  <c r="G45" i="16"/>
  <c r="H85" i="12" l="1"/>
  <c r="F50" i="16"/>
  <c r="G50" i="16" s="1"/>
  <c r="I47" i="16"/>
  <c r="I43" i="16"/>
  <c r="I37" i="16"/>
  <c r="I49" i="16"/>
  <c r="H87" i="12"/>
  <c r="I85" i="12"/>
  <c r="I48" i="16"/>
  <c r="I38" i="16"/>
  <c r="I41" i="16"/>
  <c r="I36" i="16"/>
  <c r="I40" i="16"/>
  <c r="I46" i="16"/>
  <c r="I45" i="16"/>
  <c r="I44" i="16"/>
  <c r="I39" i="16"/>
  <c r="I42" i="16"/>
  <c r="I50" i="16" l="1"/>
  <c r="I87" i="12"/>
  <c r="J85" i="12"/>
  <c r="J87" i="12" l="1"/>
  <c r="K85" i="12"/>
  <c r="K87" i="12" l="1"/>
  <c r="L85" i="12"/>
  <c r="L87" i="12" l="1"/>
  <c r="M85" i="12"/>
  <c r="M87" i="12" l="1"/>
  <c r="N85" i="12"/>
  <c r="N87" i="12" l="1"/>
  <c r="O85" i="12"/>
  <c r="O87" i="12" l="1"/>
  <c r="P85" i="12"/>
  <c r="P87" i="12" l="1"/>
  <c r="Q85" i="12"/>
  <c r="Q87" i="12" l="1"/>
  <c r="R85" i="12"/>
  <c r="R87" i="12" l="1"/>
  <c r="S85" i="12"/>
  <c r="S87" i="12" l="1"/>
  <c r="T85" i="12"/>
  <c r="T87" i="12" l="1"/>
  <c r="U85" i="12"/>
  <c r="U87" i="12" l="1"/>
  <c r="V85" i="12"/>
  <c r="V87" i="12" l="1"/>
  <c r="W85" i="12"/>
  <c r="W87" i="12" l="1"/>
  <c r="X85" i="12"/>
  <c r="X87" i="12" l="1"/>
  <c r="Y85" i="12"/>
  <c r="Y87" i="12" l="1"/>
  <c r="Z85" i="12"/>
  <c r="Z87" i="12" l="1"/>
  <c r="AA85" i="12"/>
  <c r="AA87" i="12" l="1"/>
  <c r="AB85" i="12"/>
  <c r="AB87" i="12" l="1"/>
  <c r="AC85" i="12"/>
  <c r="AC87" i="12" l="1"/>
  <c r="AD85" i="12"/>
  <c r="AD87" i="12" l="1"/>
  <c r="BI14" i="13" l="1"/>
  <c r="BK14" i="13"/>
  <c r="BQ14" i="13" s="1"/>
  <c r="BI15" i="13" l="1"/>
  <c r="BK15" i="13"/>
  <c r="BQ15" i="13" s="1"/>
  <c r="BO14" i="13"/>
  <c r="BK16" i="13" l="1"/>
  <c r="BQ16" i="13" s="1"/>
  <c r="BI16" i="13"/>
  <c r="BO15" i="13"/>
  <c r="BK17" i="13" l="1"/>
  <c r="BQ17" i="13" s="1"/>
  <c r="BI17" i="13"/>
  <c r="BO16" i="13"/>
  <c r="BO17" i="13" l="1"/>
  <c r="BK18" i="13"/>
  <c r="BQ18" i="13" s="1"/>
  <c r="BI18" i="13"/>
  <c r="BO18" i="13" l="1"/>
  <c r="BI19" i="13"/>
  <c r="BK19" i="13"/>
  <c r="BQ19" i="13" s="1"/>
  <c r="BO19" i="13" l="1"/>
  <c r="BK20" i="13"/>
  <c r="BQ20" i="13" s="1"/>
  <c r="BI20" i="13"/>
  <c r="BK21" i="13" l="1"/>
  <c r="BQ21" i="13" s="1"/>
  <c r="BI21" i="13"/>
  <c r="BO20" i="13"/>
  <c r="BK22" i="13" l="1"/>
  <c r="BQ22" i="13" s="1"/>
  <c r="BI22" i="13"/>
  <c r="BO21" i="13"/>
  <c r="BO22" i="13" l="1"/>
  <c r="BK23" i="13"/>
  <c r="BQ23" i="13" s="1"/>
  <c r="BI23" i="13"/>
  <c r="BO23" i="13" l="1"/>
  <c r="BK24" i="13"/>
  <c r="BQ24" i="13" s="1"/>
  <c r="BI24" i="13"/>
  <c r="BO24" i="13" l="1"/>
  <c r="BK25" i="13"/>
  <c r="BQ25" i="13" s="1"/>
  <c r="BI25" i="13"/>
  <c r="BO25" i="13" l="1"/>
  <c r="BK26" i="13"/>
  <c r="BQ26" i="13" s="1"/>
  <c r="BI26" i="13"/>
  <c r="BI27" i="13" l="1"/>
  <c r="BK27" i="13"/>
  <c r="BQ27" i="13" s="1"/>
  <c r="BO26" i="13"/>
  <c r="BK28" i="13" l="1"/>
  <c r="BQ28" i="13" s="1"/>
  <c r="BI28" i="13"/>
  <c r="BO27" i="13"/>
  <c r="BK29" i="13" l="1"/>
  <c r="BQ29" i="13" s="1"/>
  <c r="BI29" i="13"/>
  <c r="BO28" i="13"/>
  <c r="BO29" i="13" l="1"/>
  <c r="BK30" i="13"/>
  <c r="BQ30" i="13" s="1"/>
  <c r="BI30" i="13"/>
  <c r="BK31" i="13" l="1"/>
  <c r="BQ31" i="13" s="1"/>
  <c r="BI31" i="13"/>
  <c r="BO30" i="13"/>
  <c r="BO31" i="13" l="1"/>
  <c r="BK32" i="13"/>
  <c r="BQ32" i="13" s="1"/>
  <c r="BI32" i="13"/>
  <c r="BK33" i="13" l="1"/>
  <c r="BQ33" i="13" s="1"/>
  <c r="BI33" i="13"/>
  <c r="BO32" i="13"/>
  <c r="BO33" i="13" l="1"/>
  <c r="BI34" i="13"/>
  <c r="BK34" i="13"/>
  <c r="BQ34" i="13" s="1"/>
  <c r="BK35" i="13" l="1"/>
  <c r="BQ35" i="13" s="1"/>
  <c r="BI35" i="13"/>
  <c r="BO34" i="13"/>
  <c r="BO35" i="13" l="1"/>
  <c r="BI36" i="13"/>
  <c r="BK36" i="13"/>
  <c r="BQ36" i="13" s="1"/>
  <c r="BK37" i="13" l="1"/>
  <c r="BQ37" i="13" s="1"/>
  <c r="BI37" i="13"/>
  <c r="BO36" i="13"/>
  <c r="BO37" i="13" l="1"/>
  <c r="BI38" i="13"/>
  <c r="BK38" i="13"/>
  <c r="BQ38" i="13" s="1"/>
  <c r="BK39" i="13" l="1"/>
  <c r="BQ39" i="13" s="1"/>
  <c r="BI39" i="13"/>
  <c r="BO38" i="13"/>
  <c r="BO39" i="13" l="1"/>
  <c r="BK40" i="13"/>
  <c r="BQ40" i="13" s="1"/>
  <c r="BI40" i="13"/>
  <c r="BI41" i="13" l="1"/>
  <c r="BK41" i="13"/>
  <c r="BQ41" i="13" s="1"/>
  <c r="BO40" i="13"/>
  <c r="BK42" i="13" l="1"/>
  <c r="BQ42" i="13" s="1"/>
  <c r="BI42" i="13"/>
  <c r="BO41" i="13"/>
  <c r="BK43" i="13" l="1"/>
  <c r="BQ43" i="13" s="1"/>
  <c r="BI43" i="13"/>
  <c r="BO42" i="13"/>
  <c r="BO43" i="13" l="1"/>
  <c r="BK44" i="13"/>
  <c r="BQ44" i="13" s="1"/>
  <c r="BI44" i="13"/>
  <c r="BK45" i="13" l="1"/>
  <c r="BQ45" i="13" s="1"/>
  <c r="BI45" i="13"/>
  <c r="BO44" i="13"/>
  <c r="BO45" i="13" l="1"/>
  <c r="BK46" i="13"/>
  <c r="BQ46" i="13" s="1"/>
  <c r="BI46" i="13"/>
  <c r="BO46" i="13" l="1"/>
  <c r="BK47" i="13"/>
  <c r="BQ47" i="13" s="1"/>
  <c r="BI47" i="13"/>
  <c r="BO47" i="13" s="1"/>
  <c r="BK48" i="13" l="1"/>
  <c r="BQ48" i="13" s="1"/>
  <c r="BI48" i="13"/>
  <c r="BO48" i="13" l="1"/>
  <c r="BK49" i="13"/>
  <c r="BQ49" i="13" s="1"/>
  <c r="BI49" i="13"/>
  <c r="BO49" i="13" l="1"/>
  <c r="BI50" i="13"/>
  <c r="BK50" i="13"/>
  <c r="BQ50" i="13" l="1"/>
  <c r="BK51" i="13" s="1"/>
  <c r="BO50" i="13"/>
  <c r="BQ51" i="13" l="1"/>
  <c r="BI51" i="13"/>
  <c r="BO51" i="13" s="1"/>
  <c r="BK52" i="13"/>
  <c r="BQ52" i="13" s="1"/>
  <c r="BI52" i="13"/>
  <c r="BK53" i="13" l="1"/>
  <c r="BI53" i="13"/>
  <c r="BO52" i="13"/>
  <c r="BQ53" i="13" l="1"/>
  <c r="BK54" i="13" s="1"/>
  <c r="BO53" i="13"/>
  <c r="BI54" i="13" l="1"/>
  <c r="BO54" i="13" s="1"/>
  <c r="BQ54" i="13"/>
  <c r="BK55" i="13" s="1"/>
  <c r="BQ55" i="13" s="1"/>
  <c r="BI55" i="13" l="1"/>
  <c r="BO55" i="13" s="1"/>
  <c r="BK56" i="13"/>
  <c r="BQ56" i="13" s="1"/>
  <c r="BI56" i="13"/>
  <c r="BK57" i="13" l="1"/>
  <c r="BQ57" i="13" s="1"/>
  <c r="BI57" i="13"/>
  <c r="BO56" i="13"/>
  <c r="BK58" i="13" l="1"/>
  <c r="BQ58" i="13" s="1"/>
  <c r="BI58" i="13"/>
  <c r="BO57" i="13"/>
  <c r="BK59" i="13" l="1"/>
  <c r="BQ59" i="13" s="1"/>
  <c r="BI59" i="13"/>
  <c r="BO58" i="13"/>
  <c r="BO59" i="13" l="1"/>
  <c r="BK60" i="13"/>
  <c r="BQ60" i="13" s="1"/>
  <c r="BI60" i="13"/>
  <c r="BO60" i="13" s="1"/>
  <c r="BK61" i="13" l="1"/>
  <c r="BQ61" i="13" s="1"/>
  <c r="BI61" i="13"/>
  <c r="BO61" i="13" l="1"/>
  <c r="BI62" i="13"/>
  <c r="BK62" i="13"/>
  <c r="BQ62" i="13" s="1"/>
  <c r="BK63" i="13" l="1"/>
  <c r="BQ63" i="13" s="1"/>
  <c r="BI63" i="13"/>
  <c r="BO62" i="13"/>
  <c r="BO63" i="13" l="1"/>
  <c r="BK64" i="13"/>
  <c r="BQ64" i="13" s="1"/>
  <c r="BI64" i="13"/>
  <c r="BK65" i="13" l="1"/>
  <c r="BQ65" i="13" s="1"/>
  <c r="BI65" i="13"/>
  <c r="BO64" i="13"/>
  <c r="BO65" i="13" l="1"/>
  <c r="BK66" i="13"/>
  <c r="BQ66" i="13" s="1"/>
  <c r="BI66" i="13"/>
  <c r="BK67" i="13" l="1"/>
  <c r="BQ67" i="13" s="1"/>
  <c r="BI67" i="13"/>
  <c r="BO66" i="13"/>
  <c r="BO67" i="13" l="1"/>
  <c r="BK68" i="13"/>
  <c r="BQ68" i="13" s="1"/>
  <c r="BI68" i="13"/>
  <c r="BK69" i="13" l="1"/>
  <c r="BQ69" i="13" s="1"/>
  <c r="BI69" i="13"/>
  <c r="BO68" i="13"/>
  <c r="BO69" i="13" l="1"/>
  <c r="BI70" i="13"/>
  <c r="BK70" i="13"/>
  <c r="BQ70" i="13" s="1"/>
  <c r="BK71" i="13" l="1"/>
  <c r="BQ71" i="13" s="1"/>
  <c r="BI71" i="13"/>
  <c r="BO70" i="13"/>
  <c r="BO71" i="13" l="1"/>
  <c r="BK72" i="13"/>
  <c r="BQ72" i="13" s="1"/>
  <c r="BI72" i="13"/>
  <c r="BO72" i="13" l="1"/>
  <c r="BI73" i="13"/>
  <c r="BK73" i="13"/>
  <c r="BQ73" i="13" s="1"/>
  <c r="BI74" i="13" l="1"/>
  <c r="BK74" i="13"/>
  <c r="BO73" i="13"/>
  <c r="BQ74" i="13" l="1"/>
  <c r="BO74" i="13"/>
  <c r="BK75" i="13" l="1"/>
  <c r="BI75" i="13"/>
  <c r="BQ75" i="13" l="1"/>
  <c r="BK76" i="13" s="1"/>
  <c r="BQ76" i="13" s="1"/>
  <c r="BO75" i="13"/>
  <c r="BI76" i="13" l="1"/>
  <c r="BO76" i="13"/>
  <c r="BK77" i="13"/>
  <c r="BQ77" i="13" s="1"/>
  <c r="BI77" i="13"/>
  <c r="BK78" i="13" l="1"/>
  <c r="BQ78" i="13" s="1"/>
  <c r="BI78" i="13"/>
  <c r="BO77" i="13"/>
  <c r="BO78" i="13" l="1"/>
  <c r="BK79" i="13"/>
  <c r="BQ79" i="13" s="1"/>
  <c r="BI79" i="13"/>
  <c r="BK80" i="13" l="1"/>
  <c r="BQ80" i="13" s="1"/>
  <c r="BI80" i="13"/>
  <c r="BO79" i="13"/>
  <c r="BO80" i="13" l="1"/>
  <c r="BK81" i="13"/>
  <c r="BQ81" i="13" s="1"/>
  <c r="BI81" i="13"/>
  <c r="BK82" i="13" l="1"/>
  <c r="BQ82" i="13" s="1"/>
  <c r="BI82" i="13"/>
  <c r="BO81" i="13"/>
  <c r="BO82" i="13" l="1"/>
  <c r="BK83" i="13"/>
  <c r="BQ83" i="13" s="1"/>
  <c r="BI83" i="13"/>
  <c r="BO83" i="13" l="1"/>
  <c r="BK84" i="13"/>
  <c r="BQ84" i="13" s="1"/>
  <c r="BI84" i="13"/>
  <c r="BO84" i="13" s="1"/>
  <c r="BK85" i="13" l="1"/>
  <c r="BQ85" i="13" s="1"/>
  <c r="BI85" i="13"/>
  <c r="BO85" i="13" l="1"/>
  <c r="BI86" i="13"/>
  <c r="BK86" i="13"/>
  <c r="BQ86" i="13" l="1"/>
  <c r="BK87" i="13" s="1"/>
  <c r="BQ87" i="13" s="1"/>
  <c r="BO86" i="13"/>
  <c r="BI87" i="13" l="1"/>
  <c r="BO87" i="13" s="1"/>
  <c r="BK88" i="13"/>
  <c r="BI88" i="13"/>
  <c r="BQ88" i="13" l="1"/>
  <c r="BK89" i="13" s="1"/>
  <c r="BQ89" i="13" s="1"/>
  <c r="BO88" i="13"/>
  <c r="BI89" i="13" l="1"/>
  <c r="BO89" i="13"/>
  <c r="BK90" i="13"/>
  <c r="BI90" i="13"/>
  <c r="BQ90" i="13" l="1"/>
  <c r="BK91" i="13" s="1"/>
  <c r="BQ91" i="13" s="1"/>
  <c r="BO90" i="13"/>
  <c r="BI91" i="13" l="1"/>
  <c r="BO91" i="13" s="1"/>
  <c r="BK92" i="13"/>
  <c r="BQ92" i="13" s="1"/>
  <c r="BI92" i="13"/>
  <c r="BO92" i="13" l="1"/>
  <c r="BK93" i="13"/>
  <c r="BQ93" i="13" s="1"/>
  <c r="BI93" i="13"/>
  <c r="BO93" i="13" l="1"/>
  <c r="BK94" i="13"/>
  <c r="BQ94" i="13" s="1"/>
  <c r="BI94" i="13"/>
  <c r="BK95" i="13" l="1"/>
  <c r="BQ95" i="13" s="1"/>
  <c r="BI95" i="13"/>
  <c r="BO94" i="13"/>
  <c r="BO95" i="13" l="1"/>
  <c r="BK96" i="13"/>
  <c r="BQ96" i="13" s="1"/>
  <c r="BI96" i="13"/>
  <c r="BO96" i="13" s="1"/>
  <c r="BI97" i="13" l="1"/>
  <c r="BK97" i="13"/>
  <c r="BQ97" i="13" s="1"/>
  <c r="BI98" i="13" l="1"/>
  <c r="BK98" i="13"/>
  <c r="BO97" i="13"/>
  <c r="BQ98" i="13" l="1"/>
  <c r="BO98" i="13"/>
  <c r="BK99" i="13" l="1"/>
  <c r="BI99" i="13"/>
  <c r="BQ99" i="13" l="1"/>
  <c r="BK100" i="13" s="1"/>
  <c r="BQ100" i="13" s="1"/>
  <c r="BO99" i="13"/>
  <c r="BI100" i="13" l="1"/>
  <c r="BO100" i="13" s="1"/>
  <c r="BK101" i="13"/>
  <c r="BQ101" i="13" s="1"/>
  <c r="BI101" i="13"/>
  <c r="BK102" i="13" l="1"/>
  <c r="BQ102" i="13" s="1"/>
  <c r="BI102" i="13"/>
  <c r="BO101" i="13"/>
  <c r="BO102" i="13" l="1"/>
  <c r="BK103" i="13"/>
  <c r="BQ103" i="13" s="1"/>
  <c r="BI103" i="13"/>
  <c r="BO103" i="13" l="1"/>
  <c r="BK104" i="13"/>
  <c r="BQ104" i="13" s="1"/>
  <c r="BI104" i="13"/>
  <c r="BO104" i="13" l="1"/>
  <c r="BI105" i="13"/>
  <c r="BK105" i="13"/>
  <c r="BQ105" i="13" s="1"/>
  <c r="BK106" i="13" l="1"/>
  <c r="BQ106" i="13" s="1"/>
  <c r="BI106" i="13"/>
  <c r="BO105" i="13"/>
  <c r="BO106" i="13" l="1"/>
  <c r="BK107" i="13"/>
  <c r="BQ107" i="13" s="1"/>
  <c r="BI107" i="13"/>
  <c r="BO107" i="13" s="1"/>
  <c r="BK108" i="13" l="1"/>
  <c r="BQ108" i="13" s="1"/>
  <c r="BI108" i="13"/>
  <c r="BO108" i="13" l="1"/>
  <c r="BK109" i="13"/>
  <c r="BQ109" i="13" s="1"/>
  <c r="BI109" i="13"/>
  <c r="BO109" i="13" l="1"/>
  <c r="BI110" i="13"/>
  <c r="BK110" i="13"/>
  <c r="BQ110" i="13" l="1"/>
  <c r="BK111" i="13" s="1"/>
  <c r="BQ111" i="13" s="1"/>
  <c r="BO110" i="13"/>
  <c r="BI111" i="13" l="1"/>
  <c r="BO111" i="13"/>
  <c r="BK112" i="13"/>
  <c r="BI112" i="13"/>
  <c r="BQ112" i="13" l="1"/>
  <c r="BK113" i="13" s="1"/>
  <c r="BQ113" i="13" s="1"/>
  <c r="BO112" i="13"/>
  <c r="BI113" i="13" l="1"/>
  <c r="BO113" i="13" s="1"/>
  <c r="BK114" i="13"/>
  <c r="BI114" i="13"/>
  <c r="BQ114" i="13" l="1"/>
  <c r="BK115" i="13" s="1"/>
  <c r="BQ115" i="13" s="1"/>
  <c r="BO114" i="13"/>
  <c r="BI115" i="13" l="1"/>
  <c r="BO115" i="13" s="1"/>
  <c r="BI116" i="13"/>
  <c r="BK116" i="13"/>
  <c r="BQ116" i="13" s="1"/>
  <c r="BK117" i="13" l="1"/>
  <c r="BQ117" i="13" s="1"/>
  <c r="BI117" i="13"/>
  <c r="BO116" i="13"/>
  <c r="BO117" i="13" l="1"/>
  <c r="BK118" i="13"/>
  <c r="BQ118" i="13" s="1"/>
  <c r="BI118" i="13"/>
  <c r="BK119" i="13" l="1"/>
  <c r="BQ119" i="13" s="1"/>
  <c r="BI119" i="13"/>
  <c r="BO118" i="13"/>
  <c r="BO119" i="13" l="1"/>
  <c r="BK120" i="13"/>
  <c r="BQ120" i="13" s="1"/>
  <c r="BI120" i="13"/>
  <c r="BO120" i="13" s="1"/>
  <c r="BK121" i="13" l="1"/>
  <c r="BQ121" i="13" s="1"/>
  <c r="BI121" i="13"/>
  <c r="BO121" i="13" l="1"/>
  <c r="BI122" i="13"/>
  <c r="BK122" i="13"/>
  <c r="BQ122" i="13" l="1"/>
  <c r="BK123" i="13" s="1"/>
  <c r="BQ123" i="13" s="1"/>
  <c r="BO122" i="13"/>
  <c r="BI123" i="13" l="1"/>
  <c r="BO123" i="13" s="1"/>
  <c r="BK124" i="13"/>
  <c r="BI124" i="13"/>
  <c r="BQ124" i="13" l="1"/>
  <c r="BK125" i="13" s="1"/>
  <c r="BQ125" i="13" s="1"/>
  <c r="BO124" i="13"/>
  <c r="BI125" i="13" l="1"/>
  <c r="BO125" i="13" s="1"/>
  <c r="BK126" i="13"/>
  <c r="BI126" i="13"/>
  <c r="BQ126" i="13" l="1"/>
  <c r="BK127" i="13" s="1"/>
  <c r="BQ127" i="13" s="1"/>
  <c r="BO126" i="13"/>
  <c r="BI127" i="13" l="1"/>
  <c r="BO127" i="13" s="1"/>
  <c r="BK128" i="13"/>
  <c r="BQ128" i="13" s="1"/>
  <c r="BI128" i="13"/>
  <c r="BK129" i="13" l="1"/>
  <c r="BQ129" i="13" s="1"/>
  <c r="BI129" i="13"/>
  <c r="BO128" i="13"/>
  <c r="BO129" i="13" l="1"/>
  <c r="BK130" i="13"/>
  <c r="BQ130" i="13" s="1"/>
  <c r="BI130" i="13"/>
  <c r="BK131" i="13" l="1"/>
  <c r="BQ131" i="13" s="1"/>
  <c r="BI131" i="13"/>
  <c r="BO130" i="13"/>
  <c r="BO131" i="13" l="1"/>
  <c r="BK132" i="13"/>
  <c r="BQ132" i="13" s="1"/>
  <c r="BI132" i="13"/>
  <c r="BO132" i="13" l="1"/>
  <c r="BK133" i="13"/>
  <c r="BQ133" i="13" s="1"/>
  <c r="BI133" i="13"/>
  <c r="BO133" i="13" l="1"/>
  <c r="BI134" i="13"/>
  <c r="BK134" i="13"/>
  <c r="BQ134" i="13" l="1"/>
  <c r="BK135" i="13" s="1"/>
  <c r="BO134" i="13"/>
  <c r="BQ135" i="13" l="1"/>
  <c r="BI135" i="13"/>
  <c r="BO135" i="13" s="1"/>
  <c r="BK136" i="13"/>
  <c r="BQ136" i="13" s="1"/>
  <c r="BI136" i="13"/>
  <c r="BK137" i="13" l="1"/>
  <c r="BQ137" i="13" s="1"/>
  <c r="BI137" i="13"/>
  <c r="BO136" i="13"/>
  <c r="BO137" i="13" l="1"/>
  <c r="BK138" i="13"/>
  <c r="BQ138" i="13" s="1"/>
  <c r="BI138" i="13"/>
  <c r="BK139" i="13" l="1"/>
  <c r="BQ139" i="13" s="1"/>
  <c r="BI139" i="13"/>
  <c r="BO138" i="13"/>
  <c r="BO139" i="13" l="1"/>
  <c r="BK140" i="13"/>
  <c r="BQ140" i="13" s="1"/>
  <c r="BI140" i="13"/>
  <c r="BK141" i="13" l="1"/>
  <c r="BQ141" i="13" s="1"/>
  <c r="BI141" i="13"/>
  <c r="BO140" i="13"/>
  <c r="BO141" i="13" l="1"/>
  <c r="BK142" i="13"/>
  <c r="BQ142" i="13" s="1"/>
  <c r="BI142" i="13"/>
  <c r="BK143" i="13" l="1"/>
  <c r="BQ143" i="13" s="1"/>
  <c r="BI143" i="13"/>
  <c r="BO142" i="13"/>
  <c r="BO143" i="13" l="1"/>
  <c r="BK144" i="13"/>
  <c r="BQ144" i="13" s="1"/>
  <c r="BI144" i="13"/>
  <c r="BO144" i="13" l="1"/>
  <c r="BK145" i="13"/>
  <c r="BQ145" i="13" s="1"/>
  <c r="BI145" i="13"/>
  <c r="BO145" i="13" s="1"/>
  <c r="BI146" i="13" l="1"/>
  <c r="BK146" i="13"/>
  <c r="BQ146" i="13" l="1"/>
  <c r="BK147" i="13" s="1"/>
  <c r="BQ147" i="13" s="1"/>
  <c r="BO146" i="13"/>
  <c r="BI147" i="13" l="1"/>
  <c r="BO147" i="13" s="1"/>
  <c r="BK148" i="13"/>
  <c r="BI148" i="13"/>
  <c r="BQ148" i="13" l="1"/>
  <c r="BK149" i="13" s="1"/>
  <c r="BQ149" i="13" s="1"/>
  <c r="BO148" i="13"/>
  <c r="BI149" i="13" l="1"/>
  <c r="BO149" i="13" s="1"/>
  <c r="BK150" i="13"/>
  <c r="BI150" i="13"/>
  <c r="BQ150" i="13" l="1"/>
  <c r="BK151" i="13" s="1"/>
  <c r="BQ151" i="13" s="1"/>
  <c r="BO150" i="13"/>
  <c r="BI151" i="13" l="1"/>
  <c r="BO151" i="13" s="1"/>
  <c r="BI152" i="13"/>
  <c r="BK152" i="13"/>
  <c r="BQ152" i="13" s="1"/>
  <c r="BK153" i="13" l="1"/>
  <c r="BQ153" i="13" s="1"/>
  <c r="BI153" i="13"/>
  <c r="BO152" i="13"/>
  <c r="BO153" i="13" l="1"/>
  <c r="BI154" i="13"/>
  <c r="BK154" i="13"/>
  <c r="BQ154" i="13" s="1"/>
  <c r="BK155" i="13" l="1"/>
  <c r="BQ155" i="13" s="1"/>
  <c r="BI155" i="13"/>
  <c r="BO154" i="13"/>
  <c r="BO155" i="13" l="1"/>
  <c r="BK156" i="13"/>
  <c r="BQ156" i="13" s="1"/>
  <c r="BI156" i="13"/>
  <c r="BO156" i="13" l="1"/>
  <c r="BK157" i="13"/>
  <c r="BQ157" i="13" s="1"/>
  <c r="BI157" i="13"/>
  <c r="BO157" i="13" l="1"/>
  <c r="BI158" i="13"/>
  <c r="BK158" i="13"/>
  <c r="BQ158" i="13" s="1"/>
  <c r="BK159" i="13" l="1"/>
  <c r="BQ159" i="13" s="1"/>
  <c r="BI159" i="13"/>
  <c r="BO158" i="13"/>
  <c r="BO159" i="13" l="1"/>
  <c r="BK160" i="13"/>
  <c r="BQ160" i="13" s="1"/>
  <c r="BI160" i="13"/>
  <c r="BK161" i="13" l="1"/>
  <c r="BQ161" i="13" s="1"/>
  <c r="BI161" i="13"/>
  <c r="BO160" i="13"/>
  <c r="BO161" i="13" l="1"/>
  <c r="BK162" i="13"/>
  <c r="BQ162" i="13" s="1"/>
  <c r="BI162" i="13"/>
  <c r="BK163" i="13" l="1"/>
  <c r="BQ163" i="13" s="1"/>
  <c r="BI163" i="13"/>
  <c r="BO162" i="13"/>
  <c r="BO163" i="13" l="1"/>
  <c r="BK164" i="13"/>
  <c r="BQ164" i="13" s="1"/>
  <c r="BI164" i="13"/>
  <c r="BK165" i="13" l="1"/>
  <c r="BQ165" i="13" s="1"/>
  <c r="BI165" i="13"/>
  <c r="BO164" i="13"/>
  <c r="BO165" i="13" l="1"/>
  <c r="BK166" i="13"/>
  <c r="BQ166" i="13" s="1"/>
  <c r="BI166" i="13"/>
  <c r="BK167" i="13" l="1"/>
  <c r="BQ167" i="13" s="1"/>
  <c r="BI167" i="13"/>
  <c r="BO166" i="13"/>
  <c r="BO167" i="13" l="1"/>
  <c r="BK168" i="13"/>
  <c r="BQ168" i="13" s="1"/>
  <c r="BI168" i="13"/>
  <c r="BO168" i="13" s="1"/>
  <c r="BK169" i="13" l="1"/>
  <c r="BQ169" i="13" s="1"/>
  <c r="BI169" i="13"/>
  <c r="BO169" i="13" l="1"/>
  <c r="BI170" i="13"/>
  <c r="BK170" i="13"/>
  <c r="BQ170" i="13" s="1"/>
  <c r="BK171" i="13" l="1"/>
  <c r="BQ171" i="13" s="1"/>
  <c r="BI171" i="13"/>
  <c r="BO170" i="13"/>
  <c r="BO171" i="13" l="1"/>
  <c r="BK172" i="13"/>
  <c r="BQ172" i="13" s="1"/>
  <c r="BI172" i="13"/>
  <c r="BK173" i="13" l="1"/>
  <c r="BQ173" i="13" s="1"/>
  <c r="BI173" i="13"/>
  <c r="BO172" i="13"/>
  <c r="BO173" i="13" l="1"/>
  <c r="BK174" i="13"/>
  <c r="BQ174" i="13" s="1"/>
  <c r="BI174" i="13"/>
  <c r="BK175" i="13" l="1"/>
  <c r="BQ175" i="13" s="1"/>
  <c r="BI175" i="13"/>
  <c r="BO174" i="13"/>
  <c r="BO175" i="13" l="1"/>
  <c r="BK176" i="13"/>
  <c r="BQ176" i="13" s="1"/>
  <c r="BI176" i="13"/>
  <c r="BK177" i="13" l="1"/>
  <c r="BQ177" i="13" s="1"/>
  <c r="BI177" i="13"/>
  <c r="BO176" i="13"/>
  <c r="BO177" i="13" l="1"/>
  <c r="BI178" i="13"/>
  <c r="BK178" i="13"/>
  <c r="BQ178" i="13" s="1"/>
  <c r="BK179" i="13" l="1"/>
  <c r="BQ179" i="13" s="1"/>
  <c r="BI179" i="13"/>
  <c r="BO178" i="13"/>
  <c r="BO179" i="13" l="1"/>
  <c r="BK180" i="13"/>
  <c r="BQ180" i="13" s="1"/>
  <c r="BI180" i="13"/>
  <c r="BO180" i="13" l="1"/>
  <c r="BK181" i="13"/>
  <c r="BQ181" i="13" s="1"/>
  <c r="BI181" i="13"/>
  <c r="BO181" i="13" l="1"/>
  <c r="BI182" i="13"/>
  <c r="BK182" i="13"/>
  <c r="BQ182" i="13" s="1"/>
  <c r="BK183" i="13" l="1"/>
  <c r="BQ183" i="13" s="1"/>
  <c r="BI183" i="13"/>
  <c r="BO182" i="13"/>
  <c r="BO183" i="13" l="1"/>
  <c r="BK184" i="13"/>
  <c r="BQ184" i="13" s="1"/>
  <c r="BI184" i="13"/>
  <c r="BK185" i="13" l="1"/>
  <c r="BQ185" i="13" s="1"/>
  <c r="BI185" i="13"/>
  <c r="BO184" i="13"/>
  <c r="BO185" i="13" l="1"/>
  <c r="BK186" i="13"/>
  <c r="BQ186" i="13" s="1"/>
  <c r="BI186" i="13"/>
  <c r="BK187" i="13" l="1"/>
  <c r="BQ187" i="13" s="1"/>
  <c r="BI187" i="13"/>
  <c r="BO186" i="13"/>
  <c r="BO187" i="13" l="1"/>
  <c r="BK188" i="13"/>
  <c r="BQ188" i="13" s="1"/>
  <c r="BI188" i="13"/>
  <c r="BO188" i="13" l="1"/>
  <c r="BK189" i="13"/>
  <c r="BQ189" i="13" s="1"/>
  <c r="BI189" i="13"/>
  <c r="BO189" i="13" l="1"/>
  <c r="BK190" i="13"/>
  <c r="BQ190" i="13" s="1"/>
  <c r="BI190" i="13"/>
  <c r="BO190" i="13" l="1"/>
  <c r="BK191" i="13"/>
  <c r="BQ191" i="13" s="1"/>
  <c r="BI191" i="13"/>
  <c r="BO191" i="13" l="1"/>
  <c r="BK192" i="13"/>
  <c r="BQ192" i="13" s="1"/>
  <c r="BI192" i="13"/>
  <c r="BO192" i="13" l="1"/>
  <c r="BK193" i="13"/>
  <c r="BQ193" i="13" s="1"/>
  <c r="BI193" i="13"/>
  <c r="BO193" i="13" l="1"/>
  <c r="BI194" i="13"/>
  <c r="BK194" i="13"/>
  <c r="BQ194" i="13" s="1"/>
  <c r="BK195" i="13" l="1"/>
  <c r="BQ195" i="13" s="1"/>
  <c r="BI195" i="13"/>
  <c r="BO194" i="13"/>
  <c r="BO195" i="13" l="1"/>
  <c r="BK196" i="13"/>
  <c r="BQ196" i="13" s="1"/>
  <c r="BI196" i="13"/>
  <c r="BI197" i="13" l="1"/>
  <c r="BK197" i="13"/>
  <c r="BQ197" i="13" s="1"/>
  <c r="BO196" i="13"/>
  <c r="BK198" i="13" l="1"/>
  <c r="BQ198" i="13" s="1"/>
  <c r="BI198" i="13"/>
  <c r="BO197" i="13"/>
  <c r="BK199" i="13" l="1"/>
  <c r="BQ199" i="13" s="1"/>
  <c r="BI199" i="13"/>
  <c r="BO198" i="13"/>
  <c r="BO199" i="13" l="1"/>
  <c r="BK200" i="13"/>
  <c r="BQ200" i="13" s="1"/>
  <c r="BI200" i="13"/>
  <c r="BK201" i="13" l="1"/>
  <c r="BQ201" i="13" s="1"/>
  <c r="BI201" i="13"/>
  <c r="BO200" i="13"/>
  <c r="BO201" i="13" l="1"/>
  <c r="BI202" i="13"/>
  <c r="BK202" i="13"/>
  <c r="BQ202" i="13" s="1"/>
  <c r="BK203" i="13" l="1"/>
  <c r="BQ203" i="13" s="1"/>
  <c r="BI203" i="13"/>
  <c r="BO202" i="13"/>
  <c r="BO203" i="13" l="1"/>
  <c r="BK204" i="13"/>
  <c r="BQ204" i="13" s="1"/>
  <c r="BI204" i="13"/>
  <c r="BO204" i="13" s="1"/>
  <c r="BK205" i="13" l="1"/>
  <c r="BQ205" i="13" s="1"/>
  <c r="BI205" i="13"/>
  <c r="BO205" i="13" l="1"/>
  <c r="BI206" i="13"/>
  <c r="BK206" i="13"/>
  <c r="BQ206" i="13" s="1"/>
  <c r="BK207" i="13" l="1"/>
  <c r="BQ207" i="13" s="1"/>
  <c r="BI207" i="13"/>
  <c r="BO206" i="13"/>
  <c r="BO207" i="13" l="1"/>
  <c r="BK208" i="13"/>
  <c r="BQ208" i="13" s="1"/>
  <c r="BI208" i="13"/>
  <c r="BK209" i="13" l="1"/>
  <c r="BQ209" i="13" s="1"/>
  <c r="BI209" i="13"/>
  <c r="BO208" i="13"/>
  <c r="BO209" i="13" l="1"/>
  <c r="BK210" i="13"/>
  <c r="BQ210" i="13" s="1"/>
  <c r="BI210" i="13"/>
  <c r="BK211" i="13" l="1"/>
  <c r="BQ211" i="13" s="1"/>
  <c r="BI211" i="13"/>
  <c r="BO210" i="13"/>
  <c r="BO211" i="13" l="1"/>
  <c r="BK212" i="13"/>
  <c r="BQ212" i="13" s="1"/>
  <c r="BI212" i="13"/>
  <c r="BI213" i="13" l="1"/>
  <c r="BK213" i="13"/>
  <c r="BQ213" i="13" s="1"/>
  <c r="BO212" i="13"/>
  <c r="BK214" i="13" l="1"/>
  <c r="BQ214" i="13" s="1"/>
  <c r="BI214" i="13"/>
  <c r="BO213" i="13"/>
  <c r="BK215" i="13" l="1"/>
  <c r="BQ215" i="13" s="1"/>
  <c r="BI215" i="13"/>
  <c r="BO214" i="13"/>
  <c r="BO215" i="13" l="1"/>
  <c r="BK216" i="13"/>
  <c r="BQ216" i="13" s="1"/>
  <c r="BI216" i="13"/>
  <c r="BO216" i="13" s="1"/>
  <c r="BK217" i="13" l="1"/>
  <c r="BQ217" i="13" s="1"/>
  <c r="BI217" i="13"/>
  <c r="BO217" i="13" l="1"/>
  <c r="BI218" i="13"/>
  <c r="BK218" i="13"/>
  <c r="BQ218" i="13" s="1"/>
  <c r="BK219" i="13" l="1"/>
  <c r="BQ219" i="13" s="1"/>
  <c r="BI219" i="13"/>
  <c r="BO218" i="13"/>
  <c r="BO219" i="13" l="1"/>
  <c r="BK220" i="13"/>
  <c r="BQ220" i="13" s="1"/>
  <c r="BI220" i="13"/>
  <c r="BI221" i="13" l="1"/>
  <c r="BK221" i="13"/>
  <c r="BQ221" i="13" s="1"/>
  <c r="BO220" i="13"/>
  <c r="BK222" i="13" l="1"/>
  <c r="BQ222" i="13" s="1"/>
  <c r="BI222" i="13"/>
  <c r="BO221" i="13"/>
  <c r="BK223" i="13" l="1"/>
  <c r="BQ223" i="13" s="1"/>
  <c r="BI223" i="13"/>
  <c r="BO222" i="13"/>
  <c r="BO223" i="13" l="1"/>
  <c r="BK224" i="13"/>
  <c r="BQ224" i="13" s="1"/>
  <c r="BI224" i="13"/>
  <c r="BK225" i="13" l="1"/>
  <c r="BQ225" i="13" s="1"/>
  <c r="BI225" i="13"/>
  <c r="BO224" i="13"/>
  <c r="BO225" i="13" l="1"/>
  <c r="BK226" i="13"/>
  <c r="BQ226" i="13" s="1"/>
  <c r="BI226" i="13"/>
  <c r="BK227" i="13" l="1"/>
  <c r="BQ227" i="13" s="1"/>
  <c r="BI227" i="13"/>
  <c r="BO226" i="13"/>
  <c r="BO227" i="13" l="1"/>
  <c r="BK228" i="13"/>
  <c r="BQ228" i="13" s="1"/>
  <c r="BI228" i="13"/>
  <c r="BO228" i="13" s="1"/>
  <c r="BI229" i="13" l="1"/>
  <c r="BK229" i="13"/>
  <c r="BQ229" i="13" s="1"/>
  <c r="BI230" i="13" l="1"/>
  <c r="BK230" i="13"/>
  <c r="BQ230" i="13" s="1"/>
  <c r="BO229" i="13"/>
  <c r="BK231" i="13" l="1"/>
  <c r="BQ231" i="13" s="1"/>
  <c r="BI231" i="13"/>
  <c r="BO230" i="13"/>
  <c r="BO231" i="13" l="1"/>
  <c r="BK232" i="13"/>
  <c r="BQ232" i="13" s="1"/>
  <c r="BI232" i="13"/>
  <c r="BK233" i="13" l="1"/>
  <c r="BQ233" i="13" s="1"/>
  <c r="BI233" i="13"/>
  <c r="BO232" i="13"/>
  <c r="BO233" i="13" l="1"/>
  <c r="BK234" i="13"/>
  <c r="BQ234" i="13" s="1"/>
  <c r="BI234" i="13"/>
  <c r="BI235" i="13" l="1"/>
  <c r="BK235" i="13"/>
  <c r="BQ235" i="13" s="1"/>
  <c r="BO234" i="13"/>
  <c r="BK236" i="13" l="1"/>
  <c r="BQ236" i="13" s="1"/>
  <c r="BI236" i="13"/>
  <c r="BO235" i="13"/>
  <c r="BK237" i="13" l="1"/>
  <c r="BQ237" i="13" s="1"/>
  <c r="BI237" i="13"/>
  <c r="BO236" i="13"/>
  <c r="BI238" i="13" l="1"/>
  <c r="BK238" i="13"/>
  <c r="BQ238" i="13" s="1"/>
  <c r="BO237" i="13"/>
  <c r="BK239" i="13" l="1"/>
  <c r="BQ239" i="13" s="1"/>
  <c r="BI239" i="13"/>
  <c r="BO238" i="13"/>
  <c r="BO239" i="13" l="1"/>
  <c r="BK240" i="13"/>
  <c r="BQ240" i="13" s="1"/>
  <c r="BI240" i="13"/>
  <c r="BO240" i="13" s="1"/>
  <c r="BK241" i="13" l="1"/>
  <c r="BQ241" i="13" s="1"/>
  <c r="BI241" i="13"/>
  <c r="BO241" i="13" l="1"/>
  <c r="BI242" i="13"/>
  <c r="BK242" i="13"/>
  <c r="BQ242" i="13" s="1"/>
  <c r="BK243" i="13" l="1"/>
  <c r="BQ243" i="13" s="1"/>
  <c r="BI243" i="13"/>
  <c r="BO242" i="13"/>
  <c r="BO243" i="13" l="1"/>
  <c r="BK244" i="13"/>
  <c r="BQ244" i="13" s="1"/>
  <c r="BI244" i="13"/>
  <c r="BI245" i="13" l="1"/>
  <c r="BK245" i="13"/>
  <c r="BQ245" i="13" s="1"/>
  <c r="BO244" i="13"/>
  <c r="BK246" i="13" l="1"/>
  <c r="BQ246" i="13" s="1"/>
  <c r="BI246" i="13"/>
  <c r="BO245" i="13"/>
  <c r="BI247" i="13" l="1"/>
  <c r="BK247" i="13"/>
  <c r="BQ247" i="13" s="1"/>
  <c r="BO246" i="13"/>
  <c r="BK248" i="13" l="1"/>
  <c r="BQ248" i="13" s="1"/>
  <c r="BI248" i="13"/>
  <c r="BO247" i="13"/>
  <c r="BK249" i="13" l="1"/>
  <c r="BQ249" i="13" s="1"/>
  <c r="BI249" i="13"/>
  <c r="BO248" i="13"/>
  <c r="BO249" i="13" l="1"/>
  <c r="BK250" i="13"/>
  <c r="BQ250" i="13" s="1"/>
  <c r="BI250" i="13"/>
  <c r="BK251" i="13" l="1"/>
  <c r="BQ251" i="13" s="1"/>
  <c r="BI251" i="13"/>
  <c r="BO250" i="13"/>
  <c r="BO251" i="13" l="1"/>
  <c r="BK252" i="13"/>
  <c r="BQ252" i="13" s="1"/>
  <c r="BI252" i="13"/>
  <c r="BO252" i="13" l="1"/>
  <c r="BK253" i="13"/>
  <c r="BQ253" i="13" s="1"/>
  <c r="BI253" i="13"/>
  <c r="BO253" i="13" s="1"/>
  <c r="BI254" i="13" l="1"/>
  <c r="BK254" i="13"/>
  <c r="BQ254" i="13" s="1"/>
  <c r="BK255" i="13" l="1"/>
  <c r="BQ255" i="13" s="1"/>
  <c r="BI255" i="13"/>
  <c r="BO254" i="13"/>
  <c r="BO255" i="13" l="1"/>
  <c r="BK256" i="13"/>
  <c r="BQ256" i="13" s="1"/>
  <c r="BI256" i="13"/>
  <c r="BK257" i="13" l="1"/>
  <c r="BQ257" i="13" s="1"/>
  <c r="BI257" i="13"/>
  <c r="BO256" i="13"/>
  <c r="BO257" i="13" l="1"/>
  <c r="BK258" i="13"/>
  <c r="BQ258" i="13" s="1"/>
  <c r="BI258" i="13"/>
  <c r="BK259" i="13" l="1"/>
  <c r="BQ259" i="13" s="1"/>
  <c r="BI259" i="13"/>
  <c r="BO258" i="13"/>
  <c r="BO259" i="13" l="1"/>
  <c r="BK260" i="13"/>
  <c r="BQ260" i="13" s="1"/>
  <c r="BI260" i="13"/>
  <c r="BK261" i="13" l="1"/>
  <c r="BQ261" i="13" s="1"/>
  <c r="BI261" i="13"/>
  <c r="BO260" i="13"/>
  <c r="BO261" i="13" l="1"/>
  <c r="BK262" i="13"/>
  <c r="BQ262" i="13" s="1"/>
  <c r="BI262" i="13"/>
  <c r="BK263" i="13" l="1"/>
  <c r="BQ263" i="13" s="1"/>
  <c r="BI263" i="13"/>
  <c r="BO262" i="13"/>
  <c r="BO263" i="13" l="1"/>
  <c r="BK264" i="13"/>
  <c r="BQ264" i="13" s="1"/>
  <c r="BI264" i="13"/>
  <c r="BO264" i="13" l="1"/>
  <c r="BI265" i="13"/>
  <c r="BK265" i="13"/>
  <c r="BQ265" i="13" s="1"/>
  <c r="BI266" i="13" l="1"/>
  <c r="BK266" i="13"/>
  <c r="BQ266" i="13" s="1"/>
  <c r="BO265" i="13"/>
  <c r="BK267" i="13" l="1"/>
  <c r="BQ267" i="13" s="1"/>
  <c r="BI267" i="13"/>
  <c r="BO266" i="13"/>
  <c r="BO267" i="13" l="1"/>
  <c r="BK268" i="13"/>
  <c r="BQ268" i="13" s="1"/>
  <c r="BI268" i="13"/>
  <c r="BK269" i="13" l="1"/>
  <c r="BQ269" i="13" s="1"/>
  <c r="BI269" i="13"/>
  <c r="BO268" i="13"/>
  <c r="BO269" i="13" l="1"/>
  <c r="BK270" i="13"/>
  <c r="BQ270" i="13" s="1"/>
  <c r="BI270" i="13"/>
  <c r="BK271" i="13" l="1"/>
  <c r="BQ271" i="13" s="1"/>
  <c r="BI271" i="13"/>
  <c r="BO270" i="13"/>
  <c r="BO271" i="13" l="1"/>
  <c r="BK272" i="13"/>
  <c r="BQ272" i="13" s="1"/>
  <c r="BI272" i="13"/>
  <c r="BK273" i="13" l="1"/>
  <c r="BQ273" i="13" s="1"/>
  <c r="BI273" i="13"/>
  <c r="BO272" i="13"/>
  <c r="BO273" i="13" l="1"/>
  <c r="BK274" i="13"/>
  <c r="BQ274" i="13" s="1"/>
  <c r="BI274" i="13"/>
  <c r="BK275" i="13" l="1"/>
  <c r="BQ275" i="13" s="1"/>
  <c r="BI275" i="13"/>
  <c r="BO274" i="13"/>
  <c r="BO275" i="13" l="1"/>
  <c r="BK276" i="13"/>
  <c r="BQ276" i="13" s="1"/>
  <c r="BI276" i="13"/>
  <c r="BO276" i="13" l="1"/>
  <c r="BK277" i="13"/>
  <c r="BQ277" i="13" s="1"/>
  <c r="BI277" i="13"/>
  <c r="BO277" i="13" l="1"/>
  <c r="BI278" i="13"/>
  <c r="BK278" i="13"/>
  <c r="BQ278" i="13" s="1"/>
  <c r="BK279" i="13" l="1"/>
  <c r="BQ279" i="13" s="1"/>
  <c r="BI279" i="13"/>
  <c r="BO278" i="13"/>
  <c r="BO279" i="13" l="1"/>
  <c r="BK280" i="13"/>
  <c r="BQ280" i="13" s="1"/>
  <c r="BI280" i="13"/>
  <c r="BK281" i="13" l="1"/>
  <c r="BQ281" i="13" s="1"/>
  <c r="BI281" i="13"/>
  <c r="BO280" i="13"/>
  <c r="BO281" i="13" l="1"/>
  <c r="BK282" i="13"/>
  <c r="BQ282" i="13" s="1"/>
  <c r="BI282" i="13"/>
  <c r="BK283" i="13" l="1"/>
  <c r="BQ283" i="13" s="1"/>
  <c r="BI283" i="13"/>
  <c r="BO282" i="13"/>
  <c r="BO283" i="13" l="1"/>
  <c r="BK284" i="13"/>
  <c r="BQ284" i="13" s="1"/>
  <c r="BI284" i="13"/>
  <c r="BK285" i="13" l="1"/>
  <c r="BQ285" i="13" s="1"/>
  <c r="BI285" i="13"/>
  <c r="BO284" i="13"/>
  <c r="BO285" i="13" l="1"/>
  <c r="BK286" i="13"/>
  <c r="BQ286" i="13" s="1"/>
  <c r="BI286" i="13"/>
  <c r="BK287" i="13" l="1"/>
  <c r="BQ287" i="13" s="1"/>
  <c r="BI287" i="13"/>
  <c r="BO286" i="13"/>
  <c r="BO287" i="13" l="1"/>
  <c r="BK288" i="13"/>
  <c r="BQ288" i="13" s="1"/>
  <c r="BI288" i="13"/>
  <c r="BO288" i="13" s="1"/>
  <c r="BK289" i="13" l="1"/>
  <c r="BQ289" i="13" s="1"/>
  <c r="BI289" i="13"/>
  <c r="BO289" i="13" l="1"/>
  <c r="BI290" i="13"/>
  <c r="BK290" i="13"/>
  <c r="BQ290" i="13" s="1"/>
  <c r="BK291" i="13" l="1"/>
  <c r="BQ291" i="13" s="1"/>
  <c r="BI291" i="13"/>
  <c r="BO290" i="13"/>
  <c r="BO291" i="13" l="1"/>
  <c r="BK292" i="13"/>
  <c r="BQ292" i="13" s="1"/>
  <c r="BI292" i="13"/>
  <c r="BI293" i="13" l="1"/>
  <c r="BK293" i="13"/>
  <c r="BQ293" i="13" s="1"/>
  <c r="BO292" i="13"/>
  <c r="BK294" i="13" l="1"/>
  <c r="BQ294" i="13" s="1"/>
  <c r="BI294" i="13"/>
  <c r="BO293" i="13"/>
  <c r="BK295" i="13" l="1"/>
  <c r="BQ295" i="13" s="1"/>
  <c r="BI295" i="13"/>
  <c r="BO294" i="13"/>
  <c r="BO295" i="13" l="1"/>
  <c r="BK296" i="13"/>
  <c r="BQ296" i="13" s="1"/>
  <c r="BI296" i="13"/>
  <c r="BK297" i="13" l="1"/>
  <c r="BQ297" i="13" s="1"/>
  <c r="BI297" i="13"/>
  <c r="BO296" i="13"/>
  <c r="BO297" i="13" l="1"/>
  <c r="BK298" i="13"/>
  <c r="BQ298" i="13" s="1"/>
  <c r="BI298" i="13"/>
  <c r="BK299" i="13" l="1"/>
  <c r="BQ299" i="13" s="1"/>
  <c r="BI299" i="13"/>
  <c r="BO298" i="13"/>
  <c r="BO299" i="13" l="1"/>
  <c r="BK300" i="13"/>
  <c r="BQ300" i="13" s="1"/>
  <c r="BI300" i="13"/>
  <c r="BO300" i="13" l="1"/>
  <c r="BK301" i="13"/>
  <c r="BQ301" i="13" s="1"/>
  <c r="BI301" i="13"/>
  <c r="BO301" i="13" l="1"/>
  <c r="BI302" i="13"/>
  <c r="BK302" i="13"/>
  <c r="BQ302" i="13" l="1"/>
  <c r="BO302" i="13"/>
  <c r="BK303" i="13" l="1"/>
  <c r="BQ303" i="13" s="1"/>
  <c r="BI303" i="13"/>
  <c r="BK304" i="13" l="1"/>
  <c r="BQ304" i="13" s="1"/>
  <c r="BI304" i="13"/>
  <c r="BO303" i="13"/>
  <c r="BO304" i="13" l="1"/>
  <c r="BK305" i="13"/>
  <c r="BQ305" i="13" s="1"/>
  <c r="BI305" i="13"/>
  <c r="BK306" i="13" l="1"/>
  <c r="BQ306" i="13" s="1"/>
  <c r="BI306" i="13"/>
  <c r="BO305" i="13"/>
  <c r="BO306" i="13" l="1"/>
  <c r="BK307" i="13"/>
  <c r="BQ307" i="13" s="1"/>
  <c r="BI307" i="13"/>
  <c r="BK308" i="13" l="1"/>
  <c r="BQ308" i="13" s="1"/>
  <c r="BI308" i="13"/>
  <c r="BO307" i="13"/>
  <c r="BO308" i="13" l="1"/>
  <c r="BK309" i="13"/>
  <c r="BQ309" i="13" s="1"/>
  <c r="BI309" i="13"/>
  <c r="BK310" i="13" l="1"/>
  <c r="BQ310" i="13" s="1"/>
  <c r="BI310" i="13"/>
  <c r="BO309" i="13"/>
  <c r="BO310" i="13" l="1"/>
  <c r="BK311" i="13"/>
  <c r="BQ311" i="13" s="1"/>
  <c r="BI311" i="13"/>
  <c r="BO311" i="13" l="1"/>
  <c r="BK312" i="13"/>
  <c r="BQ312" i="13" s="1"/>
  <c r="BI312" i="13"/>
  <c r="BO312" i="13" l="1"/>
  <c r="BI313" i="13"/>
  <c r="BK313" i="13"/>
  <c r="BQ313" i="13" s="1"/>
  <c r="BI314" i="13" l="1"/>
  <c r="BK314" i="13"/>
  <c r="BQ314" i="13" s="1"/>
  <c r="BO313" i="13"/>
  <c r="BK315" i="13" l="1"/>
  <c r="BQ315" i="13" s="1"/>
  <c r="BI315" i="13"/>
  <c r="BO314" i="13"/>
  <c r="BO315" i="13" l="1"/>
  <c r="BK316" i="13"/>
  <c r="BQ316" i="13" s="1"/>
  <c r="BI316" i="13"/>
  <c r="BK317" i="13" l="1"/>
  <c r="BQ317" i="13" s="1"/>
  <c r="BI317" i="13"/>
  <c r="BO316" i="13"/>
  <c r="BO317" i="13" l="1"/>
  <c r="BK318" i="13"/>
  <c r="BQ318" i="13" s="1"/>
  <c r="BI318" i="13"/>
  <c r="BK319" i="13" l="1"/>
  <c r="BQ319" i="13" s="1"/>
  <c r="BI319" i="13"/>
  <c r="BO318" i="13"/>
  <c r="BO319" i="13" l="1"/>
  <c r="BK320" i="13"/>
  <c r="BQ320" i="13" s="1"/>
  <c r="BI320" i="13"/>
  <c r="BO320" i="13" l="1"/>
  <c r="BK321" i="13"/>
  <c r="BQ321" i="13" s="1"/>
  <c r="BI321" i="13"/>
  <c r="BO321" i="13" l="1"/>
  <c r="BK322" i="13"/>
  <c r="BQ322" i="13" s="1"/>
  <c r="BI322" i="13"/>
  <c r="BK323" i="13" l="1"/>
  <c r="BQ323" i="13" s="1"/>
  <c r="BI323" i="13"/>
  <c r="BO322" i="13"/>
  <c r="BO323" i="13" l="1"/>
  <c r="BK324" i="13"/>
  <c r="BQ324" i="13" s="1"/>
  <c r="BI324" i="13"/>
  <c r="BO324" i="13" l="1"/>
  <c r="BK325" i="13"/>
  <c r="BQ325" i="13" s="1"/>
  <c r="BI325" i="13"/>
  <c r="BO325" i="13" l="1"/>
  <c r="BI326" i="13"/>
  <c r="BK326" i="13"/>
  <c r="BQ326" i="13" s="1"/>
  <c r="BK327" i="13" l="1"/>
  <c r="BQ327" i="13" s="1"/>
  <c r="BI327" i="13"/>
  <c r="BO326" i="13"/>
  <c r="BO327" i="13" l="1"/>
  <c r="BK328" i="13"/>
  <c r="BQ328" i="13" s="1"/>
  <c r="BI328" i="13"/>
  <c r="BK329" i="13" l="1"/>
  <c r="BQ329" i="13" s="1"/>
  <c r="BI329" i="13"/>
  <c r="BO328" i="13"/>
  <c r="BO329" i="13" l="1"/>
  <c r="BK330" i="13"/>
  <c r="BQ330" i="13" s="1"/>
  <c r="BI330" i="13"/>
  <c r="BK331" i="13" l="1"/>
  <c r="BQ331" i="13" s="1"/>
  <c r="BI331" i="13"/>
  <c r="BO330" i="13"/>
  <c r="BO331" i="13" l="1"/>
  <c r="BK332" i="13"/>
  <c r="BQ332" i="13" s="1"/>
  <c r="BI332" i="13"/>
  <c r="BK333" i="13" l="1"/>
  <c r="BQ333" i="13" s="1"/>
  <c r="BI333" i="13"/>
  <c r="BO332" i="13"/>
  <c r="BO333" i="13" l="1"/>
  <c r="BK334" i="13"/>
  <c r="BQ334" i="13" s="1"/>
  <c r="BI334" i="13"/>
  <c r="BK335" i="13" l="1"/>
  <c r="BQ335" i="13" s="1"/>
  <c r="BI335" i="13"/>
  <c r="BO334" i="13"/>
  <c r="BO335" i="13" l="1"/>
  <c r="BK336" i="13"/>
  <c r="BQ336" i="13" s="1"/>
  <c r="BI336" i="13"/>
  <c r="BO336" i="13" l="1"/>
  <c r="BI337" i="13"/>
  <c r="BK337" i="13"/>
  <c r="BQ337" i="13" s="1"/>
  <c r="BI338" i="13" l="1"/>
  <c r="BK338" i="13"/>
  <c r="BQ338" i="13" s="1"/>
  <c r="BO337" i="13"/>
  <c r="BK339" i="13" l="1"/>
  <c r="BQ339" i="13" s="1"/>
  <c r="BI339" i="13"/>
  <c r="BO338" i="13"/>
  <c r="BO339" i="13" l="1"/>
  <c r="BK340" i="13"/>
  <c r="BQ340" i="13" s="1"/>
  <c r="BI340" i="13"/>
  <c r="BK341" i="13" l="1"/>
  <c r="BQ341" i="13" s="1"/>
  <c r="BI341" i="13"/>
  <c r="BO340" i="13"/>
  <c r="BO341" i="13" l="1"/>
  <c r="BK342" i="13"/>
  <c r="BQ342" i="13" s="1"/>
  <c r="BI342" i="13"/>
  <c r="BK343" i="13" l="1"/>
  <c r="BQ343" i="13" s="1"/>
  <c r="BI343" i="13"/>
  <c r="BO342" i="13"/>
  <c r="BO343" i="13" l="1"/>
  <c r="BK344" i="13"/>
  <c r="BQ344" i="13" s="1"/>
  <c r="BI344" i="13"/>
  <c r="BK345" i="13" l="1"/>
  <c r="BQ345" i="13" s="1"/>
  <c r="BI345" i="13"/>
  <c r="BO344" i="13"/>
  <c r="BO345" i="13" l="1"/>
  <c r="BK346" i="13"/>
  <c r="BQ346" i="13" s="1"/>
  <c r="BI346" i="13"/>
  <c r="BK347" i="13" l="1"/>
  <c r="BQ347" i="13" s="1"/>
  <c r="BI347" i="13"/>
  <c r="BO346" i="13"/>
  <c r="BO347" i="13" l="1"/>
  <c r="BK348" i="13"/>
  <c r="BQ348" i="13" s="1"/>
  <c r="BI348" i="13"/>
  <c r="BO348" i="13" s="1"/>
  <c r="BK349" i="13" l="1"/>
  <c r="BQ349" i="13" s="1"/>
  <c r="BI349" i="13"/>
  <c r="BO349" i="13" l="1"/>
  <c r="BI350" i="13"/>
  <c r="BK350" i="13"/>
  <c r="BQ350" i="13" s="1"/>
  <c r="BK351" i="13" l="1"/>
  <c r="BQ351" i="13" s="1"/>
  <c r="BI351" i="13"/>
  <c r="BO350" i="13"/>
  <c r="BO351" i="13" l="1"/>
  <c r="BK352" i="13"/>
  <c r="BQ352" i="13" s="1"/>
  <c r="BI352" i="13"/>
  <c r="BK353" i="13" l="1"/>
  <c r="BQ353" i="13" s="1"/>
  <c r="BI353" i="13"/>
  <c r="BO352" i="13"/>
  <c r="BO353" i="13" l="1"/>
  <c r="BK354" i="13"/>
  <c r="BQ354" i="13" s="1"/>
  <c r="BI354" i="13"/>
  <c r="BK355" i="13" l="1"/>
  <c r="BQ355" i="13" s="1"/>
  <c r="BI355" i="13"/>
  <c r="BO354" i="13"/>
  <c r="BO355" i="13" l="1"/>
  <c r="BK356" i="13"/>
  <c r="BQ356" i="13" s="1"/>
  <c r="BI356" i="13"/>
  <c r="BK357" i="13" l="1"/>
  <c r="BQ357" i="13" s="1"/>
  <c r="BI357" i="13"/>
  <c r="BO356" i="13"/>
  <c r="BO357" i="13" l="1"/>
  <c r="BK358" i="13"/>
  <c r="BQ358" i="13" s="1"/>
  <c r="BI358" i="13"/>
  <c r="BK359" i="13" l="1"/>
  <c r="BQ359" i="13" s="1"/>
  <c r="BI359" i="13"/>
  <c r="BO358" i="13"/>
  <c r="BO359" i="13" l="1"/>
  <c r="BI360" i="13"/>
  <c r="BK360" i="13"/>
  <c r="BQ360" i="13" s="1"/>
  <c r="BK361" i="13" l="1"/>
  <c r="BQ361" i="13" s="1"/>
  <c r="BI361" i="13"/>
  <c r="BO360" i="13"/>
  <c r="BO361" i="13" l="1"/>
  <c r="BI362" i="13"/>
  <c r="BK362" i="13"/>
  <c r="BQ362" i="13" l="1"/>
  <c r="BO362" i="13"/>
  <c r="BK363" i="13" l="1"/>
  <c r="BQ363" i="13" s="1"/>
  <c r="BI363" i="13"/>
  <c r="BI364" i="13" l="1"/>
  <c r="BK364" i="13"/>
  <c r="BQ364" i="13" s="1"/>
  <c r="BO363" i="13"/>
  <c r="BK365" i="13" l="1"/>
  <c r="BQ365" i="13" s="1"/>
  <c r="BI365" i="13"/>
  <c r="BO364" i="13"/>
  <c r="BK366" i="13" l="1"/>
  <c r="BQ366" i="13" s="1"/>
  <c r="BI366" i="13"/>
  <c r="BO365" i="13"/>
  <c r="BO366" i="13" l="1"/>
  <c r="BK367" i="13"/>
  <c r="BQ367" i="13" s="1"/>
  <c r="BI367" i="13"/>
  <c r="BK368" i="13" l="1"/>
  <c r="BQ368" i="13" s="1"/>
  <c r="BI368" i="13"/>
  <c r="BO367" i="13"/>
  <c r="BO368" i="13" l="1"/>
  <c r="BK369" i="13"/>
  <c r="BQ369" i="13" s="1"/>
  <c r="BI369" i="13"/>
  <c r="BK370" i="13" l="1"/>
  <c r="BQ370" i="13" s="1"/>
  <c r="BI370" i="13"/>
  <c r="BO369" i="13"/>
  <c r="BO370" i="13" l="1"/>
  <c r="BK371" i="13"/>
  <c r="BQ371" i="13" s="1"/>
  <c r="BI371" i="13"/>
  <c r="BO371" i="13" l="1"/>
  <c r="BK372" i="13"/>
  <c r="BQ372" i="13" s="1"/>
  <c r="BI372" i="13"/>
  <c r="BO372" i="13" l="1"/>
  <c r="BK373" i="13"/>
  <c r="BI373" i="13"/>
  <c r="BQ373" i="13" l="1"/>
  <c r="BS31" i="13"/>
  <c r="BS70" i="13"/>
  <c r="BS107" i="13"/>
  <c r="BS53" i="13"/>
  <c r="BS77" i="13"/>
  <c r="BS114" i="13"/>
  <c r="BS161" i="13"/>
  <c r="BS124" i="13"/>
  <c r="BS28" i="13"/>
  <c r="BS67" i="13"/>
  <c r="BS29" i="13"/>
  <c r="BS120" i="13"/>
  <c r="BS113" i="13"/>
  <c r="BS50" i="13"/>
  <c r="BS23" i="13"/>
  <c r="BS48" i="13"/>
  <c r="BS135" i="13"/>
  <c r="BS54" i="13"/>
  <c r="BS140" i="13"/>
  <c r="BS186" i="13"/>
  <c r="BS21" i="13"/>
  <c r="BS30" i="13"/>
  <c r="BS102" i="13"/>
  <c r="BS35" i="13"/>
  <c r="BS78" i="13"/>
  <c r="BS84" i="13"/>
  <c r="BS127" i="13"/>
  <c r="BS136" i="13"/>
  <c r="BS175" i="13"/>
  <c r="BS125" i="13"/>
  <c r="BS63" i="13"/>
  <c r="BS99" i="13"/>
  <c r="BS142" i="13"/>
  <c r="BS144" i="13"/>
  <c r="BS166" i="13"/>
  <c r="BS42" i="13"/>
  <c r="BS187" i="13"/>
  <c r="BS154" i="13"/>
  <c r="BS230" i="13"/>
  <c r="BS206" i="13"/>
  <c r="BS294" i="13"/>
  <c r="BS158" i="13"/>
  <c r="BS262" i="13"/>
  <c r="BS314" i="13"/>
  <c r="BS222" i="13"/>
  <c r="BS202" i="13"/>
  <c r="BS16" i="13"/>
  <c r="BS90" i="13"/>
  <c r="BS27" i="13"/>
  <c r="BS19" i="13"/>
  <c r="BS45" i="13"/>
  <c r="BS108" i="13"/>
  <c r="BS62" i="13"/>
  <c r="BS81" i="13"/>
  <c r="BS25" i="13"/>
  <c r="BS20" i="13"/>
  <c r="BS89" i="13"/>
  <c r="BS138" i="13"/>
  <c r="BS146" i="13"/>
  <c r="BS179" i="13"/>
  <c r="BS39" i="13"/>
  <c r="BS170" i="13"/>
  <c r="BS193" i="13"/>
  <c r="BS245" i="13"/>
  <c r="BS308" i="13"/>
  <c r="BS126" i="13"/>
  <c r="BS59" i="13"/>
  <c r="BS86" i="13"/>
  <c r="BS46" i="13"/>
  <c r="BS197" i="13"/>
  <c r="BS72" i="13"/>
  <c r="BS156" i="13"/>
  <c r="BS26" i="13"/>
  <c r="BS83" i="13"/>
  <c r="BS52" i="13"/>
  <c r="BS119" i="13"/>
  <c r="BS130" i="13"/>
  <c r="BS65" i="13"/>
  <c r="BS79" i="13"/>
  <c r="BS103" i="13"/>
  <c r="BS203" i="13"/>
  <c r="BS191" i="13"/>
  <c r="BS192" i="13"/>
  <c r="BS315" i="13"/>
  <c r="BS32" i="13"/>
  <c r="BS116" i="13"/>
  <c r="BS205" i="13"/>
  <c r="BS17" i="13"/>
  <c r="BS101" i="13"/>
  <c r="BS123" i="13"/>
  <c r="BS281" i="13"/>
  <c r="BS331" i="13"/>
  <c r="BS318" i="13"/>
  <c r="BS369" i="13"/>
  <c r="BS367" i="13"/>
  <c r="BS57" i="13"/>
  <c r="BS172" i="13"/>
  <c r="BS22" i="13"/>
  <c r="BS66" i="13"/>
  <c r="BS73" i="13"/>
  <c r="BS15" i="13"/>
  <c r="BS106" i="13"/>
  <c r="BS169" i="13"/>
  <c r="BS242" i="13"/>
  <c r="BS44" i="13"/>
  <c r="BS100" i="13"/>
  <c r="BS182" i="13"/>
  <c r="BS98" i="13"/>
  <c r="BS204" i="13"/>
  <c r="BS243" i="13"/>
  <c r="BS307" i="13"/>
  <c r="BS240" i="13"/>
  <c r="BS332" i="13"/>
  <c r="BS362" i="13"/>
  <c r="BS55" i="13"/>
  <c r="BS131" i="13"/>
  <c r="BS112" i="13"/>
  <c r="BS133" i="13"/>
  <c r="BS43" i="13"/>
  <c r="BS216" i="13"/>
  <c r="BS252" i="13"/>
  <c r="BS235" i="13"/>
  <c r="BS350" i="13"/>
  <c r="BS60" i="13"/>
  <c r="BS80" i="13"/>
  <c r="BS188" i="13"/>
  <c r="BS259" i="13"/>
  <c r="BS276" i="13"/>
  <c r="BS247" i="13"/>
  <c r="BS327" i="13"/>
  <c r="BS183" i="13"/>
  <c r="BS82" i="13"/>
  <c r="BS69" i="13"/>
  <c r="BS194" i="13"/>
  <c r="BS320" i="13"/>
  <c r="BS299" i="13"/>
  <c r="BS38" i="13"/>
  <c r="BS110" i="13"/>
  <c r="BS209" i="13"/>
  <c r="BS263" i="13"/>
  <c r="BS91" i="13"/>
  <c r="BS178" i="13"/>
  <c r="BS176" i="13"/>
  <c r="BS56" i="13"/>
  <c r="BS68" i="13"/>
  <c r="BS152" i="13"/>
  <c r="BS92" i="13"/>
  <c r="BS199" i="13"/>
  <c r="BS225" i="13"/>
  <c r="BS239" i="13"/>
  <c r="BS288" i="13"/>
  <c r="BS267" i="13"/>
  <c r="BS358" i="13"/>
  <c r="BS132" i="13"/>
  <c r="BS51" i="13"/>
  <c r="BS47" i="13"/>
  <c r="BS58" i="13"/>
  <c r="BS129" i="13"/>
  <c r="BS115" i="13"/>
  <c r="BS121" i="13"/>
  <c r="BS333" i="13"/>
  <c r="BS145" i="13"/>
  <c r="BS24" i="13"/>
  <c r="BS96" i="13"/>
  <c r="BS226" i="13"/>
  <c r="BS298" i="13"/>
  <c r="BS340" i="13"/>
  <c r="BS270" i="13"/>
  <c r="BS338" i="13"/>
  <c r="BS97" i="13"/>
  <c r="BS286" i="13"/>
  <c r="BS122" i="13"/>
  <c r="BS214" i="13"/>
  <c r="BS221" i="13"/>
  <c r="BS258" i="13"/>
  <c r="BS282" i="13"/>
  <c r="BS359" i="13"/>
  <c r="BS291" i="13"/>
  <c r="BS329" i="13"/>
  <c r="BS93" i="13"/>
  <c r="BS165" i="13"/>
  <c r="BS111" i="13"/>
  <c r="BS184" i="13"/>
  <c r="BS303" i="13"/>
  <c r="BS87" i="13"/>
  <c r="BS190" i="13"/>
  <c r="BS200" i="13"/>
  <c r="BS326" i="13"/>
  <c r="BS309" i="13"/>
  <c r="BS143" i="13"/>
  <c r="BS164" i="13"/>
  <c r="BS357" i="13"/>
  <c r="BS339" i="13"/>
  <c r="BS321" i="13"/>
  <c r="BS95" i="13"/>
  <c r="BS253" i="13"/>
  <c r="BS246" i="13"/>
  <c r="BS368" i="13"/>
  <c r="BS210" i="13"/>
  <c r="BS227" i="13"/>
  <c r="BS208" i="13"/>
  <c r="BS313" i="13"/>
  <c r="BS356" i="13"/>
  <c r="BS195" i="13"/>
  <c r="BS290" i="13"/>
  <c r="BS94" i="13"/>
  <c r="BS273" i="13"/>
  <c r="BS304" i="13"/>
  <c r="BS211" i="13"/>
  <c r="BS33" i="13"/>
  <c r="BS255" i="13"/>
  <c r="BS346" i="13"/>
  <c r="BS71" i="13"/>
  <c r="BS76" i="13"/>
  <c r="BS155" i="13"/>
  <c r="BS189" i="13"/>
  <c r="BS159" i="13"/>
  <c r="BS236" i="13"/>
  <c r="BS279" i="13"/>
  <c r="BS256" i="13"/>
  <c r="BS160" i="13"/>
  <c r="BS137" i="13"/>
  <c r="BS223" i="13"/>
  <c r="BS212" i="13"/>
  <c r="BS215" i="13"/>
  <c r="BS341" i="13"/>
  <c r="BS372" i="13"/>
  <c r="BS40" i="13"/>
  <c r="BS34" i="13"/>
  <c r="BS250" i="13"/>
  <c r="BS229" i="13"/>
  <c r="BS173" i="13"/>
  <c r="BS36" i="13"/>
  <c r="BS118" i="13"/>
  <c r="BS185" i="13"/>
  <c r="BS171" i="13"/>
  <c r="BS41" i="13"/>
  <c r="BS64" i="13"/>
  <c r="BS278" i="13"/>
  <c r="BS61" i="13"/>
  <c r="BS162" i="13"/>
  <c r="BS37" i="13"/>
  <c r="BS105" i="13"/>
  <c r="BS149" i="13"/>
  <c r="BS180" i="13"/>
  <c r="BS269" i="13"/>
  <c r="BS231" i="13"/>
  <c r="BS287" i="13"/>
  <c r="BS371" i="13"/>
  <c r="BS153" i="13"/>
  <c r="BS134" i="13"/>
  <c r="BS232" i="13"/>
  <c r="BS324" i="13"/>
  <c r="BS365" i="13"/>
  <c r="BS18" i="13"/>
  <c r="BS75" i="13"/>
  <c r="BS148" i="13"/>
  <c r="BS198" i="13"/>
  <c r="BS150" i="13"/>
  <c r="BS219" i="13"/>
  <c r="BS272" i="13"/>
  <c r="BS293" i="13"/>
  <c r="BS74" i="13"/>
  <c r="BS141" i="13"/>
  <c r="BS109" i="13"/>
  <c r="BS128" i="13"/>
  <c r="BS157" i="13"/>
  <c r="BS117" i="13"/>
  <c r="BS168" i="13"/>
  <c r="BS264" i="13"/>
  <c r="BS297" i="13"/>
  <c r="BS310" i="13"/>
  <c r="BS323" i="13"/>
  <c r="BS249" i="13"/>
  <c r="BS284" i="13"/>
  <c r="BS342" i="13"/>
  <c r="BS363" i="13"/>
  <c r="BS305" i="13"/>
  <c r="BS266" i="13"/>
  <c r="BS248" i="13"/>
  <c r="BS244" i="13"/>
  <c r="BS354" i="13"/>
  <c r="BS283" i="13"/>
  <c r="BS336" i="13"/>
  <c r="BS289" i="13"/>
  <c r="BS139" i="13"/>
  <c r="BS260" i="13"/>
  <c r="BS345" i="13"/>
  <c r="BS355" i="13"/>
  <c r="BS163" i="13"/>
  <c r="BS347" i="13"/>
  <c r="BS201" i="13"/>
  <c r="BS217" i="13"/>
  <c r="BS317" i="13"/>
  <c r="BS224" i="13"/>
  <c r="BS364" i="13"/>
  <c r="BS238" i="13"/>
  <c r="BS241" i="13"/>
  <c r="BS265" i="13"/>
  <c r="BS271" i="13"/>
  <c r="BS181" i="13"/>
  <c r="BS334" i="13"/>
  <c r="BS220" i="13"/>
  <c r="BS349" i="13"/>
  <c r="BS295" i="13"/>
  <c r="BS285" i="13"/>
  <c r="BS228" i="13"/>
  <c r="BS353" i="13"/>
  <c r="BS104" i="13"/>
  <c r="BS218" i="13"/>
  <c r="BS251" i="13"/>
  <c r="BS49" i="13"/>
  <c r="BS280" i="13"/>
  <c r="BS275" i="13"/>
  <c r="BS257" i="13"/>
  <c r="BS316" i="13"/>
  <c r="BS306" i="13"/>
  <c r="BS213" i="13"/>
  <c r="BS177" i="13"/>
  <c r="BS312" i="13"/>
  <c r="BS88" i="13"/>
  <c r="BS296" i="13"/>
  <c r="BS254" i="13"/>
  <c r="BS335" i="13"/>
  <c r="BS274" i="13"/>
  <c r="BS328" i="13"/>
  <c r="BS343" i="13"/>
  <c r="BS207" i="13"/>
  <c r="BS351" i="13"/>
  <c r="BS366" i="13"/>
  <c r="BS261" i="13"/>
  <c r="BS337" i="13"/>
  <c r="BS300" i="13"/>
  <c r="BS147" i="13"/>
  <c r="BS352" i="13"/>
  <c r="BS344" i="13"/>
  <c r="BS174" i="13"/>
  <c r="BS330" i="13"/>
  <c r="BS311" i="13"/>
  <c r="BS360" i="13"/>
  <c r="BS237" i="13"/>
  <c r="BS233" i="13"/>
  <c r="BS292" i="13"/>
  <c r="BS348" i="13"/>
  <c r="BS302" i="13"/>
  <c r="BS85" i="13"/>
  <c r="BS268" i="13"/>
  <c r="BS370" i="13"/>
  <c r="BS234" i="13"/>
  <c r="BS196" i="13"/>
  <c r="BS361" i="13"/>
  <c r="BS325" i="13"/>
  <c r="BS322" i="13"/>
  <c r="BS167" i="13"/>
  <c r="BS301" i="13"/>
  <c r="BS319" i="13"/>
  <c r="BS151" i="13"/>
  <c r="BS277" i="13"/>
  <c r="BS373" i="13"/>
  <c r="BS14" i="13"/>
  <c r="BO373" i="13"/>
  <c r="F91" i="12"/>
  <c r="G91" i="12"/>
  <c r="AG91" i="12" l="1"/>
  <c r="AC91" i="12"/>
  <c r="Y91" i="12"/>
  <c r="U91" i="12"/>
  <c r="Q91" i="12"/>
  <c r="M91" i="12"/>
  <c r="I91" i="12"/>
  <c r="AF91" i="12"/>
  <c r="AB91" i="12"/>
  <c r="X91" i="12"/>
  <c r="T91" i="12"/>
  <c r="P91" i="12"/>
  <c r="L91" i="12"/>
  <c r="H95" i="12"/>
  <c r="H97" i="12" s="1"/>
  <c r="H91" i="12"/>
  <c r="AI91" i="12"/>
  <c r="AE91" i="12"/>
  <c r="AA91" i="12"/>
  <c r="W91" i="12"/>
  <c r="S91" i="12"/>
  <c r="O91" i="12"/>
  <c r="K91" i="12"/>
  <c r="AH91" i="12"/>
  <c r="AD91" i="12"/>
  <c r="Z91" i="12"/>
  <c r="V91" i="12"/>
  <c r="R91" i="12"/>
  <c r="N91" i="12"/>
  <c r="J91" i="12"/>
  <c r="I95" i="12" l="1"/>
  <c r="I97" i="12" l="1"/>
  <c r="J95" i="12"/>
  <c r="J97" i="12" l="1"/>
  <c r="K95" i="12"/>
  <c r="K97" i="12" l="1"/>
  <c r="L95" i="12"/>
  <c r="L97" i="12" l="1"/>
  <c r="M95" i="12"/>
  <c r="M97" i="12" l="1"/>
  <c r="N95" i="12"/>
  <c r="N97" i="12" l="1"/>
  <c r="O95" i="12"/>
  <c r="O97" i="12" l="1"/>
  <c r="P95" i="12"/>
  <c r="P97" i="12" l="1"/>
  <c r="Q95" i="12"/>
  <c r="Q97" i="12" l="1"/>
  <c r="R95" i="12"/>
  <c r="R97" i="12" l="1"/>
  <c r="S95" i="12"/>
  <c r="S97" i="12" l="1"/>
  <c r="T95" i="12"/>
  <c r="T97" i="12" l="1"/>
  <c r="U95" i="12"/>
  <c r="U97" i="12" l="1"/>
  <c r="V95" i="12"/>
  <c r="V97" i="12" l="1"/>
  <c r="W95" i="12"/>
  <c r="W97" i="12" l="1"/>
  <c r="X95" i="12"/>
  <c r="X97" i="12" l="1"/>
  <c r="Y95" i="12"/>
  <c r="Y97" i="12" l="1"/>
  <c r="Z95" i="12"/>
  <c r="Z97" i="12" l="1"/>
  <c r="AA95" i="12"/>
  <c r="AA97" i="12" l="1"/>
  <c r="AB95" i="12"/>
  <c r="AB97" i="12" l="1"/>
  <c r="AC95" i="12"/>
  <c r="AC97" i="12" l="1"/>
  <c r="AD95" i="12"/>
  <c r="AD97" i="12" l="1"/>
  <c r="AE95" i="12"/>
  <c r="AE97" i="12" l="1"/>
  <c r="AF95" i="12"/>
  <c r="AF97" i="12" l="1"/>
  <c r="AG95" i="12"/>
  <c r="AG97" i="12" l="1"/>
  <c r="AH95" i="12"/>
  <c r="AH97" i="12" l="1"/>
  <c r="AI95" i="12"/>
  <c r="AI97" i="12" s="1"/>
  <c r="CF8" i="13" l="1"/>
  <c r="CD14" i="13" l="1"/>
  <c r="CF14" i="13"/>
  <c r="CL14" i="13" s="1"/>
  <c r="CF15" i="13" l="1"/>
  <c r="CL15" i="13" s="1"/>
  <c r="CD15" i="13"/>
  <c r="CJ14" i="13"/>
  <c r="CJ15" i="13" l="1"/>
  <c r="CD16" i="13"/>
  <c r="CF16" i="13"/>
  <c r="CL16" i="13" s="1"/>
  <c r="CF17" i="13" l="1"/>
  <c r="CL17" i="13" s="1"/>
  <c r="CD17" i="13"/>
  <c r="CJ16" i="13"/>
  <c r="CF18" i="13" l="1"/>
  <c r="CL18" i="13" s="1"/>
  <c r="CD18" i="13"/>
  <c r="CJ17" i="13"/>
  <c r="CJ18" i="13" l="1"/>
  <c r="CF19" i="13"/>
  <c r="CL19" i="13" s="1"/>
  <c r="CD19" i="13"/>
  <c r="CF20" i="13" l="1"/>
  <c r="CL20" i="13" s="1"/>
  <c r="CD20" i="13"/>
  <c r="CJ19" i="13"/>
  <c r="CF21" i="13" l="1"/>
  <c r="CL21" i="13" s="1"/>
  <c r="CD21" i="13"/>
  <c r="CJ20" i="13"/>
  <c r="CJ21" i="13" l="1"/>
  <c r="CD22" i="13"/>
  <c r="CF22" i="13"/>
  <c r="CL22" i="13" s="1"/>
  <c r="CF23" i="13" l="1"/>
  <c r="CL23" i="13" s="1"/>
  <c r="CD23" i="13"/>
  <c r="CJ22" i="13"/>
  <c r="CJ23" i="13" l="1"/>
  <c r="CF24" i="13"/>
  <c r="CD24" i="13"/>
  <c r="CJ24" i="13" s="1"/>
  <c r="CL24" i="13"/>
  <c r="CF25" i="13" l="1"/>
  <c r="CL25" i="13" s="1"/>
  <c r="CD25" i="13"/>
  <c r="CJ25" i="13" l="1"/>
  <c r="CF26" i="13"/>
  <c r="CL26" i="13" s="1"/>
  <c r="CD26" i="13"/>
  <c r="CF27" i="13" l="1"/>
  <c r="CL27" i="13" s="1"/>
  <c r="CD27" i="13"/>
  <c r="CJ26" i="13"/>
  <c r="CJ27" i="13" l="1"/>
  <c r="CF28" i="13"/>
  <c r="CL28" i="13" s="1"/>
  <c r="CD28" i="13"/>
  <c r="CF29" i="13" l="1"/>
  <c r="CL29" i="13" s="1"/>
  <c r="CD29" i="13"/>
  <c r="CJ28" i="13"/>
  <c r="CJ29" i="13" l="1"/>
  <c r="CF30" i="13"/>
  <c r="CL30" i="13" s="1"/>
  <c r="CD30" i="13"/>
  <c r="CF31" i="13" l="1"/>
  <c r="CL31" i="13" s="1"/>
  <c r="CD31" i="13"/>
  <c r="CJ30" i="13"/>
  <c r="CJ31" i="13" l="1"/>
  <c r="CF32" i="13"/>
  <c r="CL32" i="13" s="1"/>
  <c r="CD32" i="13"/>
  <c r="CF33" i="13" l="1"/>
  <c r="CL33" i="13" s="1"/>
  <c r="CD33" i="13"/>
  <c r="CJ32" i="13"/>
  <c r="CJ33" i="13" l="1"/>
  <c r="CF34" i="13"/>
  <c r="CL34" i="13" s="1"/>
  <c r="CD34" i="13"/>
  <c r="CD35" i="13" l="1"/>
  <c r="CF35" i="13"/>
  <c r="CL35" i="13" s="1"/>
  <c r="CJ34" i="13"/>
  <c r="CF36" i="13" l="1"/>
  <c r="CL36" i="13" s="1"/>
  <c r="CD36" i="13"/>
  <c r="CJ35" i="13"/>
  <c r="CJ36" i="13" l="1"/>
  <c r="CF37" i="13"/>
  <c r="CD37" i="13"/>
  <c r="CJ37" i="13" s="1"/>
  <c r="CL37" i="13"/>
  <c r="CD38" i="13" l="1"/>
  <c r="CF38" i="13"/>
  <c r="CL38" i="13" l="1"/>
  <c r="CJ38" i="13"/>
  <c r="CF39" i="13" l="1"/>
  <c r="CL39" i="13" s="1"/>
  <c r="CD39" i="13"/>
  <c r="CF40" i="13" l="1"/>
  <c r="CL40" i="13" s="1"/>
  <c r="CD40" i="13"/>
  <c r="CJ39" i="13"/>
  <c r="CJ40" i="13" l="1"/>
  <c r="CF41" i="13"/>
  <c r="CL41" i="13" s="1"/>
  <c r="CD41" i="13"/>
  <c r="CD42" i="13" l="1"/>
  <c r="CF42" i="13"/>
  <c r="CL42" i="13" s="1"/>
  <c r="CJ41" i="13"/>
  <c r="CD43" i="13" l="1"/>
  <c r="CF43" i="13"/>
  <c r="CL43" i="13" s="1"/>
  <c r="CJ42" i="13"/>
  <c r="CF44" i="13" l="1"/>
  <c r="CL44" i="13" s="1"/>
  <c r="CD44" i="13"/>
  <c r="CJ43" i="13"/>
  <c r="CJ44" i="13" l="1"/>
  <c r="CF45" i="13"/>
  <c r="CL45" i="13" s="1"/>
  <c r="CD45" i="13"/>
  <c r="CJ45" i="13" l="1"/>
  <c r="CF46" i="13"/>
  <c r="CL46" i="13" s="1"/>
  <c r="CD46" i="13"/>
  <c r="CJ46" i="13" s="1"/>
  <c r="CF47" i="13" l="1"/>
  <c r="CL47" i="13" s="1"/>
  <c r="CD47" i="13"/>
  <c r="CJ47" i="13" l="1"/>
  <c r="CF48" i="13"/>
  <c r="CL48" i="13" s="1"/>
  <c r="CD48" i="13"/>
  <c r="CJ48" i="13" l="1"/>
  <c r="CF49" i="13"/>
  <c r="CL49" i="13" s="1"/>
  <c r="CD49" i="13"/>
  <c r="CJ49" i="13" l="1"/>
  <c r="CD50" i="13"/>
  <c r="CF50" i="13"/>
  <c r="CL50" i="13" s="1"/>
  <c r="CF51" i="13" l="1"/>
  <c r="CL51" i="13" s="1"/>
  <c r="CD51" i="13"/>
  <c r="CJ50" i="13"/>
  <c r="CJ51" i="13" l="1"/>
  <c r="CF52" i="13"/>
  <c r="CL52" i="13" s="1"/>
  <c r="CD52" i="13"/>
  <c r="CF53" i="13" l="1"/>
  <c r="CL53" i="13" s="1"/>
  <c r="CD53" i="13"/>
  <c r="CJ52" i="13"/>
  <c r="CJ53" i="13" l="1"/>
  <c r="CF54" i="13"/>
  <c r="CL54" i="13" s="1"/>
  <c r="CD54" i="13"/>
  <c r="CF55" i="13" l="1"/>
  <c r="CL55" i="13" s="1"/>
  <c r="CD55" i="13"/>
  <c r="CJ54" i="13"/>
  <c r="CJ55" i="13" l="1"/>
  <c r="CF56" i="13"/>
  <c r="CL56" i="13" s="1"/>
  <c r="CD56" i="13"/>
  <c r="CJ56" i="13" l="1"/>
  <c r="CF57" i="13"/>
  <c r="CL57" i="13" s="1"/>
  <c r="CD57" i="13"/>
  <c r="CJ57" i="13" l="1"/>
  <c r="CF58" i="13"/>
  <c r="CL58" i="13" s="1"/>
  <c r="CD58" i="13"/>
  <c r="CF59" i="13" l="1"/>
  <c r="CL59" i="13" s="1"/>
  <c r="CD59" i="13"/>
  <c r="CJ58" i="13"/>
  <c r="CJ59" i="13" l="1"/>
  <c r="CF60" i="13"/>
  <c r="CL60" i="13" s="1"/>
  <c r="CD60" i="13"/>
  <c r="CJ60" i="13" l="1"/>
  <c r="CF61" i="13"/>
  <c r="CL61" i="13" s="1"/>
  <c r="CD61" i="13"/>
  <c r="CJ61" i="13" l="1"/>
  <c r="CD62" i="13"/>
  <c r="CF62" i="13"/>
  <c r="CL62" i="13" s="1"/>
  <c r="CF63" i="13" l="1"/>
  <c r="CL63" i="13" s="1"/>
  <c r="CD63" i="13"/>
  <c r="CJ62" i="13"/>
  <c r="CJ63" i="13" l="1"/>
  <c r="CF64" i="13"/>
  <c r="CL64" i="13" s="1"/>
  <c r="CD64" i="13"/>
  <c r="CF65" i="13" l="1"/>
  <c r="CL65" i="13" s="1"/>
  <c r="CD65" i="13"/>
  <c r="CJ64" i="13"/>
  <c r="CJ65" i="13" l="1"/>
  <c r="CF66" i="13"/>
  <c r="CL66" i="13" s="1"/>
  <c r="CD66" i="13"/>
  <c r="CF67" i="13" l="1"/>
  <c r="CL67" i="13" s="1"/>
  <c r="CD67" i="13"/>
  <c r="CJ66" i="13"/>
  <c r="CJ67" i="13" l="1"/>
  <c r="CF68" i="13"/>
  <c r="CL68" i="13" s="1"/>
  <c r="CD68" i="13"/>
  <c r="CJ68" i="13" l="1"/>
  <c r="CF69" i="13"/>
  <c r="CL69" i="13" s="1"/>
  <c r="CD69" i="13"/>
  <c r="CJ69" i="13" l="1"/>
  <c r="CD70" i="13"/>
  <c r="CF70" i="13"/>
  <c r="CL70" i="13" s="1"/>
  <c r="CF71" i="13" l="1"/>
  <c r="CL71" i="13" s="1"/>
  <c r="CD71" i="13"/>
  <c r="CJ70" i="13"/>
  <c r="CJ71" i="13" l="1"/>
  <c r="CD72" i="13"/>
  <c r="CF72" i="13"/>
  <c r="CL72" i="13" s="1"/>
  <c r="CD73" i="13" l="1"/>
  <c r="CF73" i="13"/>
  <c r="CL73" i="13" s="1"/>
  <c r="CJ72" i="13"/>
  <c r="CD74" i="13" l="1"/>
  <c r="CF74" i="13"/>
  <c r="CJ73" i="13"/>
  <c r="CL74" i="13" l="1"/>
  <c r="CJ74" i="13"/>
  <c r="CF75" i="13" l="1"/>
  <c r="CL75" i="13" s="1"/>
  <c r="CD75" i="13"/>
  <c r="CF76" i="13" l="1"/>
  <c r="CL76" i="13" s="1"/>
  <c r="CD76" i="13"/>
  <c r="CJ75" i="13"/>
  <c r="CJ76" i="13" l="1"/>
  <c r="CF77" i="13"/>
  <c r="CL77" i="13" s="1"/>
  <c r="CD77" i="13"/>
  <c r="CD78" i="13" l="1"/>
  <c r="CF78" i="13"/>
  <c r="CL78" i="13" s="1"/>
  <c r="CJ77" i="13"/>
  <c r="CF79" i="13" l="1"/>
  <c r="CL79" i="13" s="1"/>
  <c r="CD79" i="13"/>
  <c r="CJ78" i="13"/>
  <c r="CF80" i="13" l="1"/>
  <c r="CL80" i="13" s="1"/>
  <c r="CD80" i="13"/>
  <c r="CJ79" i="13"/>
  <c r="CJ80" i="13" l="1"/>
  <c r="CF81" i="13"/>
  <c r="CL81" i="13" s="1"/>
  <c r="CD81" i="13"/>
  <c r="CJ81" i="13" l="1"/>
  <c r="CF82" i="13"/>
  <c r="CL82" i="13" s="1"/>
  <c r="CD82" i="13"/>
  <c r="CJ82" i="13" l="1"/>
  <c r="CD83" i="13"/>
  <c r="CF83" i="13"/>
  <c r="CL83" i="13" s="1"/>
  <c r="CF84" i="13" l="1"/>
  <c r="CL84" i="13" s="1"/>
  <c r="CD84" i="13"/>
  <c r="CJ83" i="13"/>
  <c r="CJ84" i="13" l="1"/>
  <c r="CF85" i="13"/>
  <c r="CL85" i="13" s="1"/>
  <c r="CD85" i="13"/>
  <c r="CJ85" i="13" l="1"/>
  <c r="CD86" i="13"/>
  <c r="CF86" i="13"/>
  <c r="CL86" i="13" s="1"/>
  <c r="CF87" i="13" l="1"/>
  <c r="CL87" i="13" s="1"/>
  <c r="CD87" i="13"/>
  <c r="CJ86" i="13"/>
  <c r="CJ87" i="13" l="1"/>
  <c r="CF88" i="13"/>
  <c r="CL88" i="13" s="1"/>
  <c r="CD88" i="13"/>
  <c r="CF89" i="13" l="1"/>
  <c r="CL89" i="13" s="1"/>
  <c r="CD89" i="13"/>
  <c r="CJ88" i="13"/>
  <c r="CJ89" i="13" l="1"/>
  <c r="CF90" i="13"/>
  <c r="CL90" i="13" s="1"/>
  <c r="CD90" i="13"/>
  <c r="CF91" i="13" l="1"/>
  <c r="CL91" i="13" s="1"/>
  <c r="CD91" i="13"/>
  <c r="CJ90" i="13"/>
  <c r="CJ91" i="13" l="1"/>
  <c r="CF92" i="13"/>
  <c r="CL92" i="13" s="1"/>
  <c r="CD92" i="13"/>
  <c r="CJ92" i="13" l="1"/>
  <c r="CF93" i="13"/>
  <c r="CL93" i="13" s="1"/>
  <c r="CD93" i="13"/>
  <c r="CJ93" i="13" l="1"/>
  <c r="CF94" i="13"/>
  <c r="CL94" i="13" s="1"/>
  <c r="CD94" i="13"/>
  <c r="CJ94" i="13" l="1"/>
  <c r="CF95" i="13"/>
  <c r="CL95" i="13" s="1"/>
  <c r="CD95" i="13"/>
  <c r="CJ95" i="13" l="1"/>
  <c r="CF96" i="13"/>
  <c r="CL96" i="13" s="1"/>
  <c r="CD96" i="13"/>
  <c r="CJ96" i="13" l="1"/>
  <c r="CF97" i="13"/>
  <c r="CL97" i="13" s="1"/>
  <c r="CD97" i="13"/>
  <c r="CJ97" i="13" s="1"/>
  <c r="CD98" i="13" l="1"/>
  <c r="CF98" i="13"/>
  <c r="CL98" i="13" s="1"/>
  <c r="CD99" i="13" l="1"/>
  <c r="CF99" i="13"/>
  <c r="CL99" i="13" s="1"/>
  <c r="CJ98" i="13"/>
  <c r="CF100" i="13" l="1"/>
  <c r="CL100" i="13" s="1"/>
  <c r="CD100" i="13"/>
  <c r="CJ99" i="13"/>
  <c r="CF101" i="13" l="1"/>
  <c r="CL101" i="13" s="1"/>
  <c r="CD101" i="13"/>
  <c r="CJ100" i="13"/>
  <c r="CJ101" i="13" l="1"/>
  <c r="CF102" i="13"/>
  <c r="CL102" i="13" s="1"/>
  <c r="CD102" i="13"/>
  <c r="CF103" i="13" l="1"/>
  <c r="CL103" i="13" s="1"/>
  <c r="CD103" i="13"/>
  <c r="CJ102" i="13"/>
  <c r="CJ103" i="13" l="1"/>
  <c r="CF104" i="13"/>
  <c r="CL104" i="13" s="1"/>
  <c r="CD104" i="13"/>
  <c r="CJ104" i="13" l="1"/>
  <c r="CF105" i="13"/>
  <c r="CL105" i="13" s="1"/>
  <c r="CD105" i="13"/>
  <c r="CJ105" i="13" l="1"/>
  <c r="CF106" i="13"/>
  <c r="CL106" i="13" s="1"/>
  <c r="CD106" i="13"/>
  <c r="CF107" i="13" l="1"/>
  <c r="CL107" i="13" s="1"/>
  <c r="CD107" i="13"/>
  <c r="CJ106" i="13"/>
  <c r="CJ107" i="13" l="1"/>
  <c r="CF108" i="13"/>
  <c r="CL108" i="13" s="1"/>
  <c r="CD108" i="13"/>
  <c r="CJ108" i="13" s="1"/>
  <c r="CF109" i="13" l="1"/>
  <c r="CL109" i="13" s="1"/>
  <c r="CD109" i="13"/>
  <c r="CJ109" i="13" l="1"/>
  <c r="CD110" i="13"/>
  <c r="CF110" i="13"/>
  <c r="CL110" i="13" s="1"/>
  <c r="CD111" i="13" l="1"/>
  <c r="CF111" i="13"/>
  <c r="CL111" i="13" s="1"/>
  <c r="CJ110" i="13"/>
  <c r="CF112" i="13" l="1"/>
  <c r="CL112" i="13" s="1"/>
  <c r="CD112" i="13"/>
  <c r="CJ111" i="13"/>
  <c r="CD113" i="13" l="1"/>
  <c r="CF113" i="13"/>
  <c r="CL113" i="13" s="1"/>
  <c r="CJ112" i="13"/>
  <c r="CF114" i="13" l="1"/>
  <c r="CL114" i="13" s="1"/>
  <c r="CD114" i="13"/>
  <c r="CJ113" i="13"/>
  <c r="CF115" i="13" l="1"/>
  <c r="CL115" i="13" s="1"/>
  <c r="CD115" i="13"/>
  <c r="CJ114" i="13"/>
  <c r="CJ115" i="13" l="1"/>
  <c r="CD116" i="13"/>
  <c r="CF116" i="13"/>
  <c r="CL116" i="13" s="1"/>
  <c r="CF117" i="13" l="1"/>
  <c r="CL117" i="13" s="1"/>
  <c r="CD117" i="13"/>
  <c r="CJ116" i="13"/>
  <c r="CJ117" i="13" l="1"/>
  <c r="CF118" i="13"/>
  <c r="CL118" i="13" s="1"/>
  <c r="CD118" i="13"/>
  <c r="CF119" i="13" l="1"/>
  <c r="CL119" i="13" s="1"/>
  <c r="CD119" i="13"/>
  <c r="CJ118" i="13"/>
  <c r="CJ119" i="13" l="1"/>
  <c r="CF120" i="13"/>
  <c r="CL120" i="13" s="1"/>
  <c r="CD120" i="13"/>
  <c r="CJ120" i="13" s="1"/>
  <c r="CF121" i="13" l="1"/>
  <c r="CL121" i="13" s="1"/>
  <c r="CD121" i="13"/>
  <c r="CJ121" i="13" l="1"/>
  <c r="CD122" i="13"/>
  <c r="CF122" i="13"/>
  <c r="CL122" i="13" s="1"/>
  <c r="CF123" i="13" l="1"/>
  <c r="CL123" i="13" s="1"/>
  <c r="CD123" i="13"/>
  <c r="CJ122" i="13"/>
  <c r="CJ123" i="13" l="1"/>
  <c r="CF124" i="13"/>
  <c r="CL124" i="13" s="1"/>
  <c r="CD124" i="13"/>
  <c r="CD125" i="13" l="1"/>
  <c r="CF125" i="13"/>
  <c r="CL125" i="13" s="1"/>
  <c r="CJ124" i="13"/>
  <c r="CD126" i="13" l="1"/>
  <c r="CF126" i="13"/>
  <c r="CL126" i="13" s="1"/>
  <c r="CJ125" i="13"/>
  <c r="CF127" i="13" l="1"/>
  <c r="CL127" i="13" s="1"/>
  <c r="CD127" i="13"/>
  <c r="CJ126" i="13"/>
  <c r="CJ127" i="13" l="1"/>
  <c r="CF128" i="13"/>
  <c r="CL128" i="13" s="1"/>
  <c r="CD128" i="13"/>
  <c r="CJ128" i="13" l="1"/>
  <c r="CF129" i="13"/>
  <c r="CL129" i="13" s="1"/>
  <c r="CD129" i="13"/>
  <c r="CJ129" i="13" s="1"/>
  <c r="CD130" i="13" l="1"/>
  <c r="CF130" i="13"/>
  <c r="CL130" i="13" s="1"/>
  <c r="CF131" i="13" l="1"/>
  <c r="CL131" i="13" s="1"/>
  <c r="CD131" i="13"/>
  <c r="CJ130" i="13"/>
  <c r="CJ131" i="13" l="1"/>
  <c r="CF132" i="13"/>
  <c r="CL132" i="13" s="1"/>
  <c r="CD132" i="13"/>
  <c r="CJ132" i="13" l="1"/>
  <c r="CF133" i="13"/>
  <c r="CL133" i="13" s="1"/>
  <c r="CD133" i="13"/>
  <c r="CJ133" i="13" l="1"/>
  <c r="CD134" i="13"/>
  <c r="CF134" i="13"/>
  <c r="CL134" i="13" l="1"/>
  <c r="CJ134" i="13"/>
  <c r="CF135" i="13" l="1"/>
  <c r="CL135" i="13" s="1"/>
  <c r="CD135" i="13"/>
  <c r="CF136" i="13" l="1"/>
  <c r="CL136" i="13" s="1"/>
  <c r="CD136" i="13"/>
  <c r="CJ135" i="13"/>
  <c r="CJ136" i="13" l="1"/>
  <c r="CF137" i="13"/>
  <c r="CL137" i="13" s="1"/>
  <c r="CD137" i="13"/>
  <c r="CF138" i="13" l="1"/>
  <c r="CL138" i="13" s="1"/>
  <c r="CD138" i="13"/>
  <c r="CJ137" i="13"/>
  <c r="CJ138" i="13" l="1"/>
  <c r="CF139" i="13"/>
  <c r="CL139" i="13" s="1"/>
  <c r="CD139" i="13"/>
  <c r="CF140" i="13" l="1"/>
  <c r="CL140" i="13" s="1"/>
  <c r="CD140" i="13"/>
  <c r="CJ139" i="13"/>
  <c r="CJ140" i="13" l="1"/>
  <c r="CF141" i="13"/>
  <c r="CL141" i="13" s="1"/>
  <c r="CD141" i="13"/>
  <c r="CF142" i="13" l="1"/>
  <c r="CL142" i="13" s="1"/>
  <c r="CD142" i="13"/>
  <c r="CJ141" i="13"/>
  <c r="CJ142" i="13" l="1"/>
  <c r="CF143" i="13"/>
  <c r="CL143" i="13" s="1"/>
  <c r="CD143" i="13"/>
  <c r="CJ143" i="13" l="1"/>
  <c r="CF144" i="13"/>
  <c r="CL144" i="13" s="1"/>
  <c r="CD144" i="13"/>
  <c r="CJ144" i="13" l="1"/>
  <c r="CF145" i="13"/>
  <c r="CL145" i="13" s="1"/>
  <c r="CD145" i="13"/>
  <c r="CJ145" i="13" l="1"/>
  <c r="CD146" i="13"/>
  <c r="CF146" i="13"/>
  <c r="CL146" i="13" l="1"/>
  <c r="CJ146" i="13"/>
  <c r="CF147" i="13" l="1"/>
  <c r="CL147" i="13" s="1"/>
  <c r="CD147" i="13"/>
  <c r="CF148" i="13" l="1"/>
  <c r="CL148" i="13" s="1"/>
  <c r="CD148" i="13"/>
  <c r="CJ147" i="13"/>
  <c r="CJ148" i="13" l="1"/>
  <c r="CF149" i="13"/>
  <c r="CL149" i="13" s="1"/>
  <c r="CD149" i="13"/>
  <c r="CF150" i="13" l="1"/>
  <c r="CL150" i="13" s="1"/>
  <c r="CD150" i="13"/>
  <c r="CJ149" i="13"/>
  <c r="CJ150" i="13" l="1"/>
  <c r="CF151" i="13"/>
  <c r="CL151" i="13" s="1"/>
  <c r="CD151" i="13"/>
  <c r="CF152" i="13" l="1"/>
  <c r="CL152" i="13" s="1"/>
  <c r="CD152" i="13"/>
  <c r="CJ151" i="13"/>
  <c r="CJ152" i="13" l="1"/>
  <c r="CF153" i="13"/>
  <c r="CL153" i="13" s="1"/>
  <c r="CD153" i="13"/>
  <c r="CF154" i="13" l="1"/>
  <c r="CL154" i="13" s="1"/>
  <c r="CD154" i="13"/>
  <c r="CJ153" i="13"/>
  <c r="CJ154" i="13" l="1"/>
  <c r="CF155" i="13"/>
  <c r="CL155" i="13" s="1"/>
  <c r="CD155" i="13"/>
  <c r="CJ155" i="13" s="1"/>
  <c r="CF156" i="13" l="1"/>
  <c r="CL156" i="13" s="1"/>
  <c r="CD156" i="13"/>
  <c r="CJ156" i="13" l="1"/>
  <c r="CF157" i="13"/>
  <c r="CL157" i="13" s="1"/>
  <c r="CD157" i="13"/>
  <c r="CJ157" i="13" s="1"/>
  <c r="CD158" i="13" l="1"/>
  <c r="CF158" i="13"/>
  <c r="CL158" i="13" l="1"/>
  <c r="CJ158" i="13"/>
  <c r="CD159" i="13" l="1"/>
  <c r="CF159" i="13"/>
  <c r="CL159" i="13" s="1"/>
  <c r="CF160" i="13" l="1"/>
  <c r="CL160" i="13" s="1"/>
  <c r="CD160" i="13"/>
  <c r="CJ159" i="13"/>
  <c r="CJ160" i="13" l="1"/>
  <c r="CF161" i="13"/>
  <c r="CL161" i="13" s="1"/>
  <c r="CD161" i="13"/>
  <c r="CF162" i="13" l="1"/>
  <c r="CL162" i="13" s="1"/>
  <c r="CD162" i="13"/>
  <c r="CJ161" i="13"/>
  <c r="CJ162" i="13" l="1"/>
  <c r="CF163" i="13"/>
  <c r="CL163" i="13" s="1"/>
  <c r="CD163" i="13"/>
  <c r="CJ163" i="13" l="1"/>
  <c r="CF164" i="13"/>
  <c r="CL164" i="13" s="1"/>
  <c r="CD164" i="13"/>
  <c r="CJ164" i="13" l="1"/>
  <c r="CF165" i="13"/>
  <c r="CL165" i="13" s="1"/>
  <c r="CD165" i="13"/>
  <c r="CF166" i="13" l="1"/>
  <c r="CL166" i="13" s="1"/>
  <c r="CD166" i="13"/>
  <c r="CJ165" i="13"/>
  <c r="CJ166" i="13" l="1"/>
  <c r="CF167" i="13"/>
  <c r="CL167" i="13" s="1"/>
  <c r="CD167" i="13"/>
  <c r="CJ167" i="13" l="1"/>
  <c r="CD168" i="13"/>
  <c r="CF168" i="13"/>
  <c r="CL168" i="13" s="1"/>
  <c r="CF169" i="13" l="1"/>
  <c r="CL169" i="13" s="1"/>
  <c r="CD169" i="13"/>
  <c r="CJ168" i="13"/>
  <c r="CJ169" i="13" l="1"/>
  <c r="CD170" i="13"/>
  <c r="CF170" i="13"/>
  <c r="CL170" i="13" s="1"/>
  <c r="CD171" i="13" l="1"/>
  <c r="CF171" i="13"/>
  <c r="CL171" i="13" s="1"/>
  <c r="CJ170" i="13"/>
  <c r="CF172" i="13" l="1"/>
  <c r="CL172" i="13" s="1"/>
  <c r="CD172" i="13"/>
  <c r="CJ171" i="13"/>
  <c r="CF173" i="13" l="1"/>
  <c r="CL173" i="13" s="1"/>
  <c r="CD173" i="13"/>
  <c r="CJ172" i="13"/>
  <c r="CJ173" i="13" l="1"/>
  <c r="CF174" i="13"/>
  <c r="CL174" i="13" s="1"/>
  <c r="CD174" i="13"/>
  <c r="CF175" i="13" l="1"/>
  <c r="CL175" i="13" s="1"/>
  <c r="CD175" i="13"/>
  <c r="CJ174" i="13"/>
  <c r="CJ175" i="13" l="1"/>
  <c r="CF176" i="13"/>
  <c r="CL176" i="13" s="1"/>
  <c r="CD176" i="13"/>
  <c r="CF177" i="13" l="1"/>
  <c r="CL177" i="13" s="1"/>
  <c r="CD177" i="13"/>
  <c r="CJ176" i="13"/>
  <c r="CJ177" i="13" l="1"/>
  <c r="CF178" i="13"/>
  <c r="CL178" i="13" s="1"/>
  <c r="CD178" i="13"/>
  <c r="CF179" i="13" l="1"/>
  <c r="CL179" i="13" s="1"/>
  <c r="CD179" i="13"/>
  <c r="CJ178" i="13"/>
  <c r="CJ179" i="13" l="1"/>
  <c r="CF180" i="13"/>
  <c r="CL180" i="13" s="1"/>
  <c r="CD180" i="13"/>
  <c r="CJ180" i="13" l="1"/>
  <c r="CD181" i="13"/>
  <c r="CF181" i="13"/>
  <c r="CL181" i="13" s="1"/>
  <c r="CD182" i="13" l="1"/>
  <c r="CF182" i="13"/>
  <c r="CJ181" i="13"/>
  <c r="CL182" i="13" l="1"/>
  <c r="CJ182" i="13"/>
  <c r="CF183" i="13" l="1"/>
  <c r="CL183" i="13" s="1"/>
  <c r="CD183" i="13"/>
  <c r="CF184" i="13" l="1"/>
  <c r="CL184" i="13" s="1"/>
  <c r="CD184" i="13"/>
  <c r="CJ183" i="13"/>
  <c r="CJ184" i="13" l="1"/>
  <c r="CD185" i="13"/>
  <c r="CF185" i="13"/>
  <c r="CL185" i="13" s="1"/>
  <c r="CF186" i="13" l="1"/>
  <c r="CL186" i="13" s="1"/>
  <c r="CD186" i="13"/>
  <c r="CJ185" i="13"/>
  <c r="CJ186" i="13" l="1"/>
  <c r="CF187" i="13"/>
  <c r="CL187" i="13" s="1"/>
  <c r="CD187" i="13"/>
  <c r="CJ187" i="13" l="1"/>
  <c r="CF188" i="13"/>
  <c r="CL188" i="13" s="1"/>
  <c r="CD188" i="13"/>
  <c r="CJ188" i="13" l="1"/>
  <c r="CF189" i="13"/>
  <c r="CL189" i="13" s="1"/>
  <c r="CD189" i="13"/>
  <c r="CF190" i="13" l="1"/>
  <c r="CL190" i="13" s="1"/>
  <c r="CD190" i="13"/>
  <c r="CJ189" i="13"/>
  <c r="CJ190" i="13" l="1"/>
  <c r="CD191" i="13"/>
  <c r="CF191" i="13"/>
  <c r="CL191" i="13" s="1"/>
  <c r="CF192" i="13" l="1"/>
  <c r="CL192" i="13" s="1"/>
  <c r="CD192" i="13"/>
  <c r="CJ191" i="13"/>
  <c r="CJ192" i="13" l="1"/>
  <c r="CF193" i="13"/>
  <c r="CL193" i="13" s="1"/>
  <c r="CD193" i="13"/>
  <c r="CJ193" i="13" s="1"/>
  <c r="CD194" i="13" l="1"/>
  <c r="CF194" i="13"/>
  <c r="CL194" i="13" s="1"/>
  <c r="CF195" i="13" l="1"/>
  <c r="CL195" i="13" s="1"/>
  <c r="CD195" i="13"/>
  <c r="CJ194" i="13"/>
  <c r="CJ195" i="13" l="1"/>
  <c r="CF196" i="13"/>
  <c r="CL196" i="13" s="1"/>
  <c r="CD196" i="13"/>
  <c r="CF197" i="13" l="1"/>
  <c r="CL197" i="13" s="1"/>
  <c r="CD197" i="13"/>
  <c r="CJ196" i="13"/>
  <c r="CJ197" i="13" l="1"/>
  <c r="CD198" i="13"/>
  <c r="CF198" i="13"/>
  <c r="CL198" i="13" s="1"/>
  <c r="CF199" i="13" l="1"/>
  <c r="CL199" i="13" s="1"/>
  <c r="CD199" i="13"/>
  <c r="CJ198" i="13"/>
  <c r="CJ199" i="13" l="1"/>
  <c r="CF200" i="13"/>
  <c r="CL200" i="13" s="1"/>
  <c r="CD200" i="13"/>
  <c r="CJ200" i="13" l="1"/>
  <c r="CF201" i="13"/>
  <c r="CL201" i="13" s="1"/>
  <c r="CD201" i="13"/>
  <c r="CJ201" i="13" l="1"/>
  <c r="CF202" i="13"/>
  <c r="CL202" i="13" s="1"/>
  <c r="CD202" i="13"/>
  <c r="CJ202" i="13" l="1"/>
  <c r="CF203" i="13"/>
  <c r="CL203" i="13" s="1"/>
  <c r="CD203" i="13"/>
  <c r="CJ203" i="13" l="1"/>
  <c r="CF204" i="13"/>
  <c r="CL204" i="13" s="1"/>
  <c r="CD204" i="13"/>
  <c r="CJ204" i="13" l="1"/>
  <c r="CD205" i="13"/>
  <c r="CF205" i="13"/>
  <c r="CL205" i="13" s="1"/>
  <c r="CD206" i="13" l="1"/>
  <c r="CF206" i="13"/>
  <c r="CJ205" i="13"/>
  <c r="CL206" i="13" l="1"/>
  <c r="CJ206" i="13"/>
  <c r="CF207" i="13" l="1"/>
  <c r="CL207" i="13" s="1"/>
  <c r="CD207" i="13"/>
  <c r="CD208" i="13" l="1"/>
  <c r="CF208" i="13"/>
  <c r="CL208" i="13" s="1"/>
  <c r="CJ207" i="13"/>
  <c r="CD209" i="13" l="1"/>
  <c r="CF209" i="13"/>
  <c r="CJ208" i="13"/>
  <c r="CL209" i="13" l="1"/>
  <c r="CJ209" i="13"/>
  <c r="CD210" i="13" l="1"/>
  <c r="CF210" i="13"/>
  <c r="CL210" i="13" s="1"/>
  <c r="CF211" i="13" l="1"/>
  <c r="CL211" i="13" s="1"/>
  <c r="CD211" i="13"/>
  <c r="CJ210" i="13"/>
  <c r="CJ211" i="13" l="1"/>
  <c r="CF212" i="13"/>
  <c r="CL212" i="13" s="1"/>
  <c r="CD212" i="13"/>
  <c r="CJ212" i="13" l="1"/>
  <c r="CF213" i="13"/>
  <c r="CL213" i="13" s="1"/>
  <c r="CD213" i="13"/>
  <c r="CJ213" i="13" s="1"/>
  <c r="CF214" i="13" l="1"/>
  <c r="CL214" i="13" s="1"/>
  <c r="CD214" i="13"/>
  <c r="CJ214" i="13" l="1"/>
  <c r="CF215" i="13"/>
  <c r="CL215" i="13" s="1"/>
  <c r="CD215" i="13"/>
  <c r="CJ215" i="13" l="1"/>
  <c r="CF216" i="13"/>
  <c r="CL216" i="13" s="1"/>
  <c r="CD216" i="13"/>
  <c r="CJ216" i="13" l="1"/>
  <c r="CF217" i="13"/>
  <c r="CL217" i="13" s="1"/>
  <c r="CD217" i="13"/>
  <c r="CJ217" i="13" s="1"/>
  <c r="CD218" i="13" l="1"/>
  <c r="CF218" i="13"/>
  <c r="CL218" i="13" s="1"/>
  <c r="CF219" i="13" l="1"/>
  <c r="CL219" i="13" s="1"/>
  <c r="CD219" i="13"/>
  <c r="CJ218" i="13"/>
  <c r="CJ219" i="13" l="1"/>
  <c r="CD220" i="13"/>
  <c r="CF220" i="13"/>
  <c r="CL220" i="13" s="1"/>
  <c r="CF221" i="13" l="1"/>
  <c r="CL221" i="13" s="1"/>
  <c r="CD221" i="13"/>
  <c r="CJ220" i="13"/>
  <c r="CJ221" i="13" l="1"/>
  <c r="CF222" i="13"/>
  <c r="CL222" i="13" s="1"/>
  <c r="CD222" i="13"/>
  <c r="CF223" i="13" l="1"/>
  <c r="CL223" i="13" s="1"/>
  <c r="CD223" i="13"/>
  <c r="CJ222" i="13"/>
  <c r="CJ223" i="13" l="1"/>
  <c r="CF224" i="13"/>
  <c r="CL224" i="13" s="1"/>
  <c r="CD224" i="13"/>
  <c r="CF225" i="13" l="1"/>
  <c r="CL225" i="13" s="1"/>
  <c r="CD225" i="13"/>
  <c r="CJ224" i="13"/>
  <c r="CJ225" i="13" l="1"/>
  <c r="CF226" i="13"/>
  <c r="CL226" i="13" s="1"/>
  <c r="CD226" i="13"/>
  <c r="CF227" i="13" l="1"/>
  <c r="CL227" i="13" s="1"/>
  <c r="CD227" i="13"/>
  <c r="CJ226" i="13"/>
  <c r="CJ227" i="13" l="1"/>
  <c r="CF228" i="13"/>
  <c r="CL228" i="13" s="1"/>
  <c r="CD228" i="13"/>
  <c r="CJ228" i="13" s="1"/>
  <c r="CF229" i="13" l="1"/>
  <c r="CL229" i="13" s="1"/>
  <c r="CD229" i="13"/>
  <c r="CJ229" i="13" l="1"/>
  <c r="CD230" i="13"/>
  <c r="CF230" i="13"/>
  <c r="CL230" i="13" s="1"/>
  <c r="CF231" i="13" l="1"/>
  <c r="CL231" i="13" s="1"/>
  <c r="CD231" i="13"/>
  <c r="CJ230" i="13"/>
  <c r="CJ231" i="13" l="1"/>
  <c r="CF232" i="13"/>
  <c r="CL232" i="13" s="1"/>
  <c r="CD232" i="13"/>
  <c r="CD233" i="13" l="1"/>
  <c r="CF233" i="13"/>
  <c r="CL233" i="13" s="1"/>
  <c r="CJ232" i="13"/>
  <c r="CF234" i="13" l="1"/>
  <c r="CL234" i="13" s="1"/>
  <c r="CD234" i="13"/>
  <c r="CJ233" i="13"/>
  <c r="CF235" i="13" l="1"/>
  <c r="CL235" i="13" s="1"/>
  <c r="CD235" i="13"/>
  <c r="CJ234" i="13"/>
  <c r="CJ235" i="13" l="1"/>
  <c r="CF236" i="13"/>
  <c r="CL236" i="13" s="1"/>
  <c r="CD236" i="13"/>
  <c r="CJ236" i="13" l="1"/>
  <c r="CF237" i="13"/>
  <c r="CL237" i="13" s="1"/>
  <c r="CD237" i="13"/>
  <c r="CJ237" i="13" s="1"/>
  <c r="CF238" i="13" l="1"/>
  <c r="CL238" i="13" s="1"/>
  <c r="CD238" i="13"/>
  <c r="CJ238" i="13" l="1"/>
  <c r="CF239" i="13"/>
  <c r="CL239" i="13" s="1"/>
  <c r="CD239" i="13"/>
  <c r="CJ239" i="13" l="1"/>
  <c r="CF240" i="13"/>
  <c r="CL240" i="13" s="1"/>
  <c r="CD240" i="13"/>
  <c r="CJ240" i="13" l="1"/>
  <c r="CF241" i="13"/>
  <c r="CL241" i="13" s="1"/>
  <c r="CD241" i="13"/>
  <c r="CJ241" i="13" s="1"/>
  <c r="CD242" i="13" l="1"/>
  <c r="CF242" i="13"/>
  <c r="CL242" i="13" l="1"/>
  <c r="CJ242" i="13"/>
  <c r="CF243" i="13" l="1"/>
  <c r="CL243" i="13" s="1"/>
  <c r="CD243" i="13"/>
  <c r="CD244" i="13" l="1"/>
  <c r="CF244" i="13"/>
  <c r="CL244" i="13" s="1"/>
  <c r="CJ243" i="13"/>
  <c r="CF245" i="13" l="1"/>
  <c r="CL245" i="13" s="1"/>
  <c r="CD245" i="13"/>
  <c r="CJ244" i="13"/>
  <c r="CF246" i="13" l="1"/>
  <c r="CL246" i="13" s="1"/>
  <c r="CD246" i="13"/>
  <c r="CJ245" i="13"/>
  <c r="CJ246" i="13" l="1"/>
  <c r="CF247" i="13"/>
  <c r="CL247" i="13" s="1"/>
  <c r="CD247" i="13"/>
  <c r="CJ247" i="13" l="1"/>
  <c r="CF248" i="13"/>
  <c r="CL248" i="13" s="1"/>
  <c r="CD248" i="13"/>
  <c r="CJ248" i="13" s="1"/>
  <c r="CF249" i="13" l="1"/>
  <c r="CL249" i="13" s="1"/>
  <c r="CD249" i="13"/>
  <c r="CJ249" i="13" l="1"/>
  <c r="CF250" i="13"/>
  <c r="CL250" i="13" s="1"/>
  <c r="CD250" i="13"/>
  <c r="CJ250" i="13" l="1"/>
  <c r="CF251" i="13"/>
  <c r="CL251" i="13" s="1"/>
  <c r="CD251" i="13"/>
  <c r="CJ251" i="13" l="1"/>
  <c r="CF252" i="13"/>
  <c r="CL252" i="13" s="1"/>
  <c r="CD252" i="13"/>
  <c r="CJ252" i="13" l="1"/>
  <c r="CF253" i="13"/>
  <c r="CL253" i="13" s="1"/>
  <c r="CD253" i="13"/>
  <c r="CJ253" i="13" l="1"/>
  <c r="CD254" i="13"/>
  <c r="CF254" i="13"/>
  <c r="CL254" i="13" s="1"/>
  <c r="CD255" i="13" l="1"/>
  <c r="CF255" i="13"/>
  <c r="CL255" i="13" s="1"/>
  <c r="CJ254" i="13"/>
  <c r="CF256" i="13" l="1"/>
  <c r="CL256" i="13" s="1"/>
  <c r="CD256" i="13"/>
  <c r="CJ255" i="13"/>
  <c r="CF257" i="13" l="1"/>
  <c r="CL257" i="13" s="1"/>
  <c r="CD257" i="13"/>
  <c r="CJ256" i="13"/>
  <c r="CJ257" i="13" l="1"/>
  <c r="CF258" i="13"/>
  <c r="CL258" i="13" s="1"/>
  <c r="CD258" i="13"/>
  <c r="CD259" i="13" l="1"/>
  <c r="CF259" i="13"/>
  <c r="CL259" i="13" s="1"/>
  <c r="CJ258" i="13"/>
  <c r="CF260" i="13" l="1"/>
  <c r="CL260" i="13" s="1"/>
  <c r="CD260" i="13"/>
  <c r="CJ259" i="13"/>
  <c r="CJ260" i="13" l="1"/>
  <c r="CF261" i="13"/>
  <c r="CL261" i="13" s="1"/>
  <c r="CD261" i="13"/>
  <c r="CJ261" i="13" l="1"/>
  <c r="CF262" i="13"/>
  <c r="CL262" i="13" s="1"/>
  <c r="CD262" i="13"/>
  <c r="CJ262" i="13" l="1"/>
  <c r="CF263" i="13"/>
  <c r="CL263" i="13" s="1"/>
  <c r="CD263" i="13"/>
  <c r="CJ263" i="13" l="1"/>
  <c r="CF264" i="13"/>
  <c r="CL264" i="13" s="1"/>
  <c r="CD264" i="13"/>
  <c r="CJ264" i="13" l="1"/>
  <c r="CF265" i="13"/>
  <c r="CL265" i="13" s="1"/>
  <c r="CD265" i="13"/>
  <c r="CJ265" i="13" l="1"/>
  <c r="CD266" i="13"/>
  <c r="CF266" i="13"/>
  <c r="CL266" i="13" s="1"/>
  <c r="CF267" i="13" l="1"/>
  <c r="CL267" i="13" s="1"/>
  <c r="CD267" i="13"/>
  <c r="CJ266" i="13"/>
  <c r="CJ267" i="13" l="1"/>
  <c r="CF268" i="13"/>
  <c r="CL268" i="13" s="1"/>
  <c r="CD268" i="13"/>
  <c r="CF269" i="13" l="1"/>
  <c r="CL269" i="13" s="1"/>
  <c r="CD269" i="13"/>
  <c r="CJ268" i="13"/>
  <c r="CJ269" i="13" l="1"/>
  <c r="CF270" i="13"/>
  <c r="CL270" i="13" s="1"/>
  <c r="CD270" i="13"/>
  <c r="CF271" i="13" l="1"/>
  <c r="CL271" i="13" s="1"/>
  <c r="CD271" i="13"/>
  <c r="CJ270" i="13"/>
  <c r="CJ271" i="13" l="1"/>
  <c r="CF272" i="13"/>
  <c r="CL272" i="13" s="1"/>
  <c r="CD272" i="13"/>
  <c r="CJ272" i="13" l="1"/>
  <c r="CD273" i="13"/>
  <c r="CF273" i="13"/>
  <c r="CL273" i="13" s="1"/>
  <c r="CF274" i="13" l="1"/>
  <c r="CL274" i="13" s="1"/>
  <c r="CD274" i="13"/>
  <c r="CJ273" i="13"/>
  <c r="CJ274" i="13" l="1"/>
  <c r="CF275" i="13"/>
  <c r="CL275" i="13" s="1"/>
  <c r="CD275" i="13"/>
  <c r="CJ275" i="13" l="1"/>
  <c r="CF276" i="13"/>
  <c r="CL276" i="13" s="1"/>
  <c r="CD276" i="13"/>
  <c r="CJ276" i="13" l="1"/>
  <c r="CF277" i="13"/>
  <c r="CL277" i="13" s="1"/>
  <c r="CD277" i="13"/>
  <c r="CJ277" i="13" l="1"/>
  <c r="CD278" i="13"/>
  <c r="CF278" i="13"/>
  <c r="CL278" i="13" s="1"/>
  <c r="CF279" i="13" l="1"/>
  <c r="CL279" i="13" s="1"/>
  <c r="CD279" i="13"/>
  <c r="CJ278" i="13"/>
  <c r="CJ279" i="13" l="1"/>
  <c r="CF280" i="13"/>
  <c r="CL280" i="13" s="1"/>
  <c r="CD280" i="13"/>
  <c r="CF281" i="13" l="1"/>
  <c r="CL281" i="13" s="1"/>
  <c r="CD281" i="13"/>
  <c r="CJ280" i="13"/>
  <c r="CJ281" i="13" l="1"/>
  <c r="CF282" i="13"/>
  <c r="CL282" i="13" s="1"/>
  <c r="CD282" i="13"/>
  <c r="CF283" i="13" l="1"/>
  <c r="CL283" i="13" s="1"/>
  <c r="CD283" i="13"/>
  <c r="CJ282" i="13"/>
  <c r="CJ283" i="13" l="1"/>
  <c r="CF284" i="13"/>
  <c r="CL284" i="13" s="1"/>
  <c r="CD284" i="13"/>
  <c r="CF285" i="13" l="1"/>
  <c r="CL285" i="13" s="1"/>
  <c r="CD285" i="13"/>
  <c r="CJ284" i="13"/>
  <c r="CJ285" i="13" l="1"/>
  <c r="CF286" i="13"/>
  <c r="CL286" i="13" s="1"/>
  <c r="CD286" i="13"/>
  <c r="CF287" i="13" l="1"/>
  <c r="CL287" i="13" s="1"/>
  <c r="CD287" i="13"/>
  <c r="CJ286" i="13"/>
  <c r="CJ287" i="13" l="1"/>
  <c r="CF288" i="13"/>
  <c r="CL288" i="13" s="1"/>
  <c r="CD288" i="13"/>
  <c r="CJ288" i="13" l="1"/>
  <c r="CF289" i="13"/>
  <c r="CL289" i="13" s="1"/>
  <c r="CD289" i="13"/>
  <c r="CJ289" i="13" l="1"/>
  <c r="CD290" i="13"/>
  <c r="CF290" i="13"/>
  <c r="CL290" i="13" s="1"/>
  <c r="CD291" i="13" l="1"/>
  <c r="CF291" i="13"/>
  <c r="CL291" i="13" s="1"/>
  <c r="CJ290" i="13"/>
  <c r="CF292" i="13" l="1"/>
  <c r="CL292" i="13" s="1"/>
  <c r="CD292" i="13"/>
  <c r="CJ291" i="13"/>
  <c r="CF293" i="13" l="1"/>
  <c r="CL293" i="13" s="1"/>
  <c r="CD293" i="13"/>
  <c r="CJ292" i="13"/>
  <c r="CJ293" i="13" l="1"/>
  <c r="CF294" i="13"/>
  <c r="CL294" i="13" s="1"/>
  <c r="CD294" i="13"/>
  <c r="CF295" i="13" l="1"/>
  <c r="CL295" i="13" s="1"/>
  <c r="CD295" i="13"/>
  <c r="CJ294" i="13"/>
  <c r="CJ295" i="13" l="1"/>
  <c r="CF296" i="13"/>
  <c r="CL296" i="13" s="1"/>
  <c r="CD296" i="13"/>
  <c r="CF297" i="13" l="1"/>
  <c r="CL297" i="13" s="1"/>
  <c r="CD297" i="13"/>
  <c r="CJ296" i="13"/>
  <c r="CJ297" i="13" l="1"/>
  <c r="CD298" i="13"/>
  <c r="CF298" i="13"/>
  <c r="CL298" i="13" s="1"/>
  <c r="CF299" i="13" l="1"/>
  <c r="CL299" i="13" s="1"/>
  <c r="CD299" i="13"/>
  <c r="CJ298" i="13"/>
  <c r="CJ299" i="13" l="1"/>
  <c r="CF300" i="13"/>
  <c r="CL300" i="13" s="1"/>
  <c r="CD300" i="13"/>
  <c r="CJ300" i="13" s="1"/>
  <c r="CF301" i="13" l="1"/>
  <c r="CL301" i="13" s="1"/>
  <c r="CD301" i="13"/>
  <c r="CJ301" i="13" l="1"/>
  <c r="CD302" i="13"/>
  <c r="CF302" i="13"/>
  <c r="CL302" i="13" s="1"/>
  <c r="CF303" i="13" l="1"/>
  <c r="CL303" i="13" s="1"/>
  <c r="CD303" i="13"/>
  <c r="CJ302" i="13"/>
  <c r="CJ303" i="13" l="1"/>
  <c r="CF304" i="13"/>
  <c r="CL304" i="13" s="1"/>
  <c r="CD304" i="13"/>
  <c r="CF305" i="13" l="1"/>
  <c r="CL305" i="13" s="1"/>
  <c r="CD305" i="13"/>
  <c r="CJ304" i="13"/>
  <c r="CJ305" i="13" l="1"/>
  <c r="CD306" i="13"/>
  <c r="CF306" i="13"/>
  <c r="CL306" i="13" s="1"/>
  <c r="CF307" i="13" l="1"/>
  <c r="CL307" i="13" s="1"/>
  <c r="CD307" i="13"/>
  <c r="CJ306" i="13"/>
  <c r="CJ307" i="13" l="1"/>
  <c r="CF308" i="13"/>
  <c r="CL308" i="13" s="1"/>
  <c r="CD308" i="13"/>
  <c r="CD309" i="13" l="1"/>
  <c r="CF309" i="13"/>
  <c r="CL309" i="13" s="1"/>
  <c r="CJ308" i="13"/>
  <c r="CF310" i="13" l="1"/>
  <c r="CL310" i="13" s="1"/>
  <c r="CD310" i="13"/>
  <c r="CJ309" i="13"/>
  <c r="CJ310" i="13" l="1"/>
  <c r="CF311" i="13"/>
  <c r="CL311" i="13" s="1"/>
  <c r="CD311" i="13"/>
  <c r="CJ311" i="13" l="1"/>
  <c r="CF312" i="13"/>
  <c r="CL312" i="13" s="1"/>
  <c r="CD312" i="13"/>
  <c r="CJ312" i="13" l="1"/>
  <c r="CF313" i="13"/>
  <c r="CL313" i="13" s="1"/>
  <c r="CD313" i="13"/>
  <c r="CJ313" i="13" s="1"/>
  <c r="CN111" i="13" l="1"/>
  <c r="CN130" i="13"/>
  <c r="CN41" i="13"/>
  <c r="CN56" i="13"/>
  <c r="CN49" i="13"/>
  <c r="CN106" i="13"/>
  <c r="CN99" i="13"/>
  <c r="CN234" i="13"/>
  <c r="CN278" i="13"/>
  <c r="CN215" i="13"/>
  <c r="CN142" i="13"/>
  <c r="CN196" i="13"/>
  <c r="CN18" i="13"/>
  <c r="CN308" i="13"/>
  <c r="CN247" i="13"/>
  <c r="CN221" i="13"/>
  <c r="CN258" i="13"/>
  <c r="CN88" i="13"/>
  <c r="CN226" i="13"/>
  <c r="CN232" i="13"/>
  <c r="CN185" i="13"/>
  <c r="CN287" i="13"/>
  <c r="CN181" i="13"/>
  <c r="CN242" i="13"/>
  <c r="CN241" i="13"/>
  <c r="CN268" i="13"/>
  <c r="CN251" i="13"/>
  <c r="CN282" i="13"/>
  <c r="CN114" i="13"/>
  <c r="CN224" i="13"/>
  <c r="CN281" i="13"/>
  <c r="CN87" i="13"/>
  <c r="CN245" i="13"/>
  <c r="CN303" i="13"/>
  <c r="CN207" i="13"/>
  <c r="CN77" i="13"/>
  <c r="CN149" i="13"/>
  <c r="CN285" i="13"/>
  <c r="CN272" i="13"/>
  <c r="CN124" i="13"/>
  <c r="CN172" i="13"/>
  <c r="CN158" i="13"/>
  <c r="CN102" i="13"/>
  <c r="CN95" i="13"/>
  <c r="CN227" i="13"/>
  <c r="CN47" i="13"/>
  <c r="CN73" i="13"/>
  <c r="CN260" i="13"/>
  <c r="CN91" i="13"/>
  <c r="CN256" i="13"/>
  <c r="CN104" i="13"/>
  <c r="CN190" i="13"/>
  <c r="CN310" i="13"/>
  <c r="CN209" i="13"/>
  <c r="CN155" i="13"/>
  <c r="CN110" i="13"/>
  <c r="CN205" i="13"/>
  <c r="CN75" i="13"/>
  <c r="CN270" i="13"/>
  <c r="CN74" i="13"/>
  <c r="CN17" i="13"/>
  <c r="CN217" i="13"/>
  <c r="CN305" i="13"/>
  <c r="CN23" i="13"/>
  <c r="CN150" i="13"/>
  <c r="CN246" i="13"/>
  <c r="CN271" i="13"/>
  <c r="CN301" i="13"/>
  <c r="CN252" i="13"/>
  <c r="CN30" i="13"/>
  <c r="CN211" i="13"/>
  <c r="CN138" i="13"/>
  <c r="CN283" i="13"/>
  <c r="CN170" i="13"/>
  <c r="CN132" i="13"/>
  <c r="CN131" i="13"/>
  <c r="CN123" i="13"/>
  <c r="CN300" i="13"/>
  <c r="CN145" i="13"/>
  <c r="CN97" i="13"/>
  <c r="CN160" i="13"/>
  <c r="CN57" i="13"/>
  <c r="CN237" i="13"/>
  <c r="CN175" i="13"/>
  <c r="CN103" i="13"/>
  <c r="CN202" i="13"/>
  <c r="CN230" i="13"/>
  <c r="CN157" i="13"/>
  <c r="CN126" i="13"/>
  <c r="CN183" i="13"/>
  <c r="CN253" i="13"/>
  <c r="CN55" i="13"/>
  <c r="CN192" i="13"/>
  <c r="CN84" i="13"/>
  <c r="CN198" i="13"/>
  <c r="CN140" i="13"/>
  <c r="CN254" i="13"/>
  <c r="CN302" i="13"/>
  <c r="CN141" i="13"/>
  <c r="CN80" i="13"/>
  <c r="CN162" i="13"/>
  <c r="CN148" i="13"/>
  <c r="CN296" i="13"/>
  <c r="CN280" i="13"/>
  <c r="CN276" i="13"/>
  <c r="CN93" i="13"/>
  <c r="CN203" i="13"/>
  <c r="CN265" i="13"/>
  <c r="CN86" i="13"/>
  <c r="CN239" i="13"/>
  <c r="CN125" i="13"/>
  <c r="CN51" i="13"/>
  <c r="CN216" i="13"/>
  <c r="CN94" i="13"/>
  <c r="CN189" i="13"/>
  <c r="CN20" i="13"/>
  <c r="CN257" i="13"/>
  <c r="CN37" i="13"/>
  <c r="CN210" i="13"/>
  <c r="CN225" i="13"/>
  <c r="CN19" i="13"/>
  <c r="CN107" i="13"/>
  <c r="CN21" i="13"/>
  <c r="CN295" i="13"/>
  <c r="CN163" i="13"/>
  <c r="CN65" i="13"/>
  <c r="CN176" i="13"/>
  <c r="CN193" i="13"/>
  <c r="CN48" i="13"/>
  <c r="CN16" i="13"/>
  <c r="CN92" i="13"/>
  <c r="CN236" i="13"/>
  <c r="CN101" i="13"/>
  <c r="CN26" i="13"/>
  <c r="CN122" i="13"/>
  <c r="CN60" i="13"/>
  <c r="CN89" i="13"/>
  <c r="CN186" i="13"/>
  <c r="CN199" i="13"/>
  <c r="CN188" i="13"/>
  <c r="CN219" i="13"/>
  <c r="CN173" i="13"/>
  <c r="CN153" i="13"/>
  <c r="CN166" i="13"/>
  <c r="CN133" i="13"/>
  <c r="CN36" i="13"/>
  <c r="CN298" i="13"/>
  <c r="CN297" i="13"/>
  <c r="CN152" i="13"/>
  <c r="CN161" i="13"/>
  <c r="CN58" i="13"/>
  <c r="CN274" i="13"/>
  <c r="CN292" i="13"/>
  <c r="CN42" i="13"/>
  <c r="CN72" i="13"/>
  <c r="CN306" i="13"/>
  <c r="CN32" i="13"/>
  <c r="CN43" i="13"/>
  <c r="CN250" i="13"/>
  <c r="CN63" i="13"/>
  <c r="CN178" i="13"/>
  <c r="CN46" i="13"/>
  <c r="CN22" i="13"/>
  <c r="CN240" i="13"/>
  <c r="CN127" i="13"/>
  <c r="CN269" i="13"/>
  <c r="CN290" i="13"/>
  <c r="CN261" i="13"/>
  <c r="CN144" i="13"/>
  <c r="CN204" i="13"/>
  <c r="CN309" i="13"/>
  <c r="CN67" i="13"/>
  <c r="CN29" i="13"/>
  <c r="CN24" i="13"/>
  <c r="CN71" i="13"/>
  <c r="CN263" i="13"/>
  <c r="CN136" i="13"/>
  <c r="CN82" i="13"/>
  <c r="CN289" i="13"/>
  <c r="CN64" i="13"/>
  <c r="CN273" i="13"/>
  <c r="CN113" i="13"/>
  <c r="CN179" i="13"/>
  <c r="CN212" i="13"/>
  <c r="CN213" i="13"/>
  <c r="CN105" i="13"/>
  <c r="CN61" i="13"/>
  <c r="CN291" i="13"/>
  <c r="CN128" i="13"/>
  <c r="CN304" i="13"/>
  <c r="CN34" i="13"/>
  <c r="CN108" i="13"/>
  <c r="CN229" i="13"/>
  <c r="CN25" i="13"/>
  <c r="CN112" i="13"/>
  <c r="CN33" i="13"/>
  <c r="CN187" i="13"/>
  <c r="CN137" i="13"/>
  <c r="CN168" i="13"/>
  <c r="CN169" i="13"/>
  <c r="CN79" i="13"/>
  <c r="CN117" i="13"/>
  <c r="CN277" i="13"/>
  <c r="CN116" i="13"/>
  <c r="CN223" i="13"/>
  <c r="CN120" i="13"/>
  <c r="CN248" i="13"/>
  <c r="CN98" i="13"/>
  <c r="CN143" i="13"/>
  <c r="CN307" i="13"/>
  <c r="CN182" i="13"/>
  <c r="CN159" i="13"/>
  <c r="CN14" i="13"/>
  <c r="CN259" i="13"/>
  <c r="CN222" i="13"/>
  <c r="CN44" i="13"/>
  <c r="CN135" i="13"/>
  <c r="CN81" i="13"/>
  <c r="CN76" i="13"/>
  <c r="CN62" i="13"/>
  <c r="CN238" i="13"/>
  <c r="CN109" i="13"/>
  <c r="CN275" i="13"/>
  <c r="CN154" i="13"/>
  <c r="CN197" i="13"/>
  <c r="CN200" i="13"/>
  <c r="CN177" i="13"/>
  <c r="CN206" i="13"/>
  <c r="CN83" i="13"/>
  <c r="CN27" i="13"/>
  <c r="CN284" i="13"/>
  <c r="CN286" i="13"/>
  <c r="CN52" i="13"/>
  <c r="CN244" i="13"/>
  <c r="CN54" i="13"/>
  <c r="CN35" i="13"/>
  <c r="CN294" i="13"/>
  <c r="CN243" i="13"/>
  <c r="CN201" i="13"/>
  <c r="CN208" i="13"/>
  <c r="CN96" i="13"/>
  <c r="CN70" i="13"/>
  <c r="CN195" i="13"/>
  <c r="CN147" i="13"/>
  <c r="CN279" i="13"/>
  <c r="CN45" i="13"/>
  <c r="CN38" i="13"/>
  <c r="CN266" i="13"/>
  <c r="CN262" i="13"/>
  <c r="CN15" i="13"/>
  <c r="CN313" i="13"/>
  <c r="CN121" i="13"/>
  <c r="CN139" i="13"/>
  <c r="CN231" i="13"/>
  <c r="CN180" i="13"/>
  <c r="CN78" i="13"/>
  <c r="CN171" i="13"/>
  <c r="CN293" i="13"/>
  <c r="CN115" i="13"/>
  <c r="CN235" i="13"/>
  <c r="CN119" i="13"/>
  <c r="CN151" i="13"/>
  <c r="CN255" i="13"/>
  <c r="CN53" i="13"/>
  <c r="CN264" i="13"/>
  <c r="CN100" i="13"/>
  <c r="CN214" i="13"/>
  <c r="CN59" i="13"/>
  <c r="CN164" i="13"/>
  <c r="CN134" i="13"/>
  <c r="CN69" i="13"/>
  <c r="CN194" i="13"/>
  <c r="CN68" i="13"/>
  <c r="CN299" i="13"/>
  <c r="CN85" i="13"/>
  <c r="CN90" i="13"/>
  <c r="CN146" i="13"/>
  <c r="CN165" i="13"/>
  <c r="CN184" i="13"/>
  <c r="CN66" i="13"/>
  <c r="CN218" i="13"/>
  <c r="CN129" i="13"/>
  <c r="CN39" i="13"/>
  <c r="CN174" i="13"/>
  <c r="CN233" i="13"/>
  <c r="CN228" i="13"/>
  <c r="CN167" i="13"/>
  <c r="CN312" i="13"/>
  <c r="CN288" i="13"/>
  <c r="CN311" i="13"/>
  <c r="CN191" i="13"/>
  <c r="CN118" i="13"/>
  <c r="CN50" i="13"/>
  <c r="CN28" i="13"/>
  <c r="CN220" i="13"/>
  <c r="CN31" i="13"/>
  <c r="CN40" i="13"/>
  <c r="CN156" i="13"/>
  <c r="CN267" i="13"/>
  <c r="CN249" i="13"/>
  <c r="F102" i="12"/>
  <c r="G102" i="12"/>
  <c r="CD314" i="13" l="1"/>
  <c r="CF314" i="13"/>
  <c r="AA102" i="12"/>
  <c r="W102" i="12"/>
  <c r="S102" i="12"/>
  <c r="O102" i="12"/>
  <c r="K102" i="12"/>
  <c r="AD102" i="12"/>
  <c r="Z102" i="12"/>
  <c r="V102" i="12"/>
  <c r="R102" i="12"/>
  <c r="N102" i="12"/>
  <c r="J102" i="12"/>
  <c r="AC102" i="12"/>
  <c r="Y102" i="12"/>
  <c r="U102" i="12"/>
  <c r="Q102" i="12"/>
  <c r="M102" i="12"/>
  <c r="I102" i="12"/>
  <c r="AB102" i="12"/>
  <c r="X102" i="12"/>
  <c r="T102" i="12"/>
  <c r="P102" i="12"/>
  <c r="L102" i="12"/>
  <c r="H106" i="12"/>
  <c r="H108" i="12" s="1"/>
  <c r="H102" i="12"/>
  <c r="CL314" i="13" l="1"/>
  <c r="CN314" i="13" s="1"/>
  <c r="CJ314" i="13"/>
  <c r="I106" i="12"/>
  <c r="CF315" i="13" l="1"/>
  <c r="CD315" i="13"/>
  <c r="I108" i="12"/>
  <c r="J106" i="12"/>
  <c r="CJ315" i="13" l="1"/>
  <c r="CL315" i="13"/>
  <c r="CN315" i="13" s="1"/>
  <c r="J108" i="12"/>
  <c r="K106" i="12"/>
  <c r="CD316" i="13" l="1"/>
  <c r="CF316" i="13"/>
  <c r="K108" i="12"/>
  <c r="L106" i="12"/>
  <c r="CL316" i="13" l="1"/>
  <c r="CN316" i="13" s="1"/>
  <c r="CJ316" i="13"/>
  <c r="L108" i="12"/>
  <c r="M106" i="12"/>
  <c r="CF317" i="13" l="1"/>
  <c r="CD317" i="13"/>
  <c r="M108" i="12"/>
  <c r="N106" i="12"/>
  <c r="CJ317" i="13" l="1"/>
  <c r="CL317" i="13"/>
  <c r="CN317" i="13" s="1"/>
  <c r="N108" i="12"/>
  <c r="O106" i="12"/>
  <c r="CD318" i="13" l="1"/>
  <c r="CF318" i="13"/>
  <c r="O108" i="12"/>
  <c r="P106" i="12"/>
  <c r="CL318" i="13" l="1"/>
  <c r="CN318" i="13" s="1"/>
  <c r="CJ318" i="13"/>
  <c r="P108" i="12"/>
  <c r="Q106" i="12"/>
  <c r="CF319" i="13" l="1"/>
  <c r="CL319" i="13" s="1"/>
  <c r="CN319" i="13" s="1"/>
  <c r="CD319" i="13"/>
  <c r="Q108" i="12"/>
  <c r="R106" i="12"/>
  <c r="CJ319" i="13" l="1"/>
  <c r="CD320" i="13"/>
  <c r="CF320" i="13"/>
  <c r="CL320" i="13" s="1"/>
  <c r="CN320" i="13" s="1"/>
  <c r="R108" i="12"/>
  <c r="S106" i="12"/>
  <c r="CF321" i="13" l="1"/>
  <c r="CL321" i="13" s="1"/>
  <c r="CN321" i="13" s="1"/>
  <c r="CD321" i="13"/>
  <c r="CJ320" i="13"/>
  <c r="S108" i="12"/>
  <c r="T106" i="12"/>
  <c r="CJ321" i="13" l="1"/>
  <c r="CF322" i="13"/>
  <c r="CL322" i="13" s="1"/>
  <c r="CN322" i="13" s="1"/>
  <c r="CD322" i="13"/>
  <c r="CJ322" i="13" s="1"/>
  <c r="T108" i="12"/>
  <c r="U106" i="12"/>
  <c r="CF323" i="13" l="1"/>
  <c r="CL323" i="13" s="1"/>
  <c r="CN323" i="13" s="1"/>
  <c r="CD323" i="13"/>
  <c r="U108" i="12"/>
  <c r="V106" i="12"/>
  <c r="CJ323" i="13" l="1"/>
  <c r="CF324" i="13"/>
  <c r="CL324" i="13" s="1"/>
  <c r="CN324" i="13" s="1"/>
  <c r="CD324" i="13"/>
  <c r="V108" i="12"/>
  <c r="W106" i="12"/>
  <c r="CJ324" i="13" l="1"/>
  <c r="CF325" i="13"/>
  <c r="CL325" i="13" s="1"/>
  <c r="CN325" i="13" s="1"/>
  <c r="CD325" i="13"/>
  <c r="W108" i="12"/>
  <c r="X106" i="12"/>
  <c r="CJ325" i="13" l="1"/>
  <c r="CD326" i="13"/>
  <c r="CF326" i="13"/>
  <c r="X108" i="12"/>
  <c r="Y106" i="12"/>
  <c r="CL326" i="13" l="1"/>
  <c r="CN326" i="13" s="1"/>
  <c r="CJ326" i="13"/>
  <c r="Y108" i="12"/>
  <c r="Z106" i="12"/>
  <c r="CF327" i="13" l="1"/>
  <c r="CD327" i="13"/>
  <c r="Z108" i="12"/>
  <c r="AA106" i="12"/>
  <c r="CL327" i="13" l="1"/>
  <c r="CN327" i="13" s="1"/>
  <c r="CJ327" i="13"/>
  <c r="AA108" i="12"/>
  <c r="AB106" i="12"/>
  <c r="CF328" i="13" l="1"/>
  <c r="CD328" i="13"/>
  <c r="AB108" i="12"/>
  <c r="AC106" i="12"/>
  <c r="CJ328" i="13" l="1"/>
  <c r="CL328" i="13"/>
  <c r="CN328" i="13" s="1"/>
  <c r="AC108" i="12"/>
  <c r="AD106" i="12"/>
  <c r="CF329" i="13" l="1"/>
  <c r="CD329" i="13"/>
  <c r="AD108" i="12"/>
  <c r="CJ329" i="13" l="1"/>
  <c r="CL329" i="13"/>
  <c r="CN329" i="13" s="1"/>
  <c r="CF330" i="13" l="1"/>
  <c r="CD330" i="13"/>
  <c r="CJ330" i="13" l="1"/>
  <c r="CL330" i="13"/>
  <c r="CN330" i="13" s="1"/>
  <c r="CF331" i="13" l="1"/>
  <c r="CL331" i="13" s="1"/>
  <c r="CN331" i="13" s="1"/>
  <c r="CD331" i="13"/>
  <c r="CJ331" i="13" l="1"/>
  <c r="CF332" i="13"/>
  <c r="CL332" i="13" s="1"/>
  <c r="CN332" i="13" s="1"/>
  <c r="CD332" i="13"/>
  <c r="BF309" i="13"/>
  <c r="BF277" i="13"/>
  <c r="BF14" i="13"/>
  <c r="BF176" i="13"/>
  <c r="BF297" i="13"/>
  <c r="BF274" i="13"/>
  <c r="BF202" i="13"/>
  <c r="BF289" i="13"/>
  <c r="BF310" i="13"/>
  <c r="BF287" i="13"/>
  <c r="BF272" i="13"/>
  <c r="BF217" i="13"/>
  <c r="BF298" i="13"/>
  <c r="BF270" i="13"/>
  <c r="BF215" i="13"/>
  <c r="BF306" i="13"/>
  <c r="BF286" i="13"/>
  <c r="BF268" i="13"/>
  <c r="BF195" i="13"/>
  <c r="BF260" i="13"/>
  <c r="BF244" i="13"/>
  <c r="BF181" i="13"/>
  <c r="BF211" i="13"/>
  <c r="BF191" i="13"/>
  <c r="BF159" i="13"/>
  <c r="BF281" i="13"/>
  <c r="BF271" i="13"/>
  <c r="BF254" i="13"/>
  <c r="BF245" i="13"/>
  <c r="BF206" i="13"/>
  <c r="BF218" i="13"/>
  <c r="BF196" i="13"/>
  <c r="BF186" i="13"/>
  <c r="BF157" i="13"/>
  <c r="BF264" i="13"/>
  <c r="BF255" i="13"/>
  <c r="BF231" i="13"/>
  <c r="BF212" i="13"/>
  <c r="BF204" i="13"/>
  <c r="BF169" i="13"/>
  <c r="BF114" i="13"/>
  <c r="BF177" i="13"/>
  <c r="BF151" i="13"/>
  <c r="BF134" i="13"/>
  <c r="BF101" i="13"/>
  <c r="BF42" i="13"/>
  <c r="BF164" i="13"/>
  <c r="BF148" i="13"/>
  <c r="BF133" i="13"/>
  <c r="BF120" i="13"/>
  <c r="BF155" i="13"/>
  <c r="BF123" i="13"/>
  <c r="BF173" i="13"/>
  <c r="BF143" i="13"/>
  <c r="BF127" i="13"/>
  <c r="BF104" i="13"/>
  <c r="BF49" i="13"/>
  <c r="BF33" i="13"/>
  <c r="BF94" i="13"/>
  <c r="BF79" i="13"/>
  <c r="BF68" i="13"/>
  <c r="BF56" i="13"/>
  <c r="BF45" i="13"/>
  <c r="BF34" i="13"/>
  <c r="BF19" i="13"/>
  <c r="BF124" i="13"/>
  <c r="BF102" i="13"/>
  <c r="BF37" i="13"/>
  <c r="BF38" i="13"/>
  <c r="BF119" i="13"/>
  <c r="BF109" i="13"/>
  <c r="BF26" i="13"/>
  <c r="BF88" i="13"/>
  <c r="BF77" i="13"/>
  <c r="BF65" i="13"/>
  <c r="BF57" i="13"/>
  <c r="BF39" i="13"/>
  <c r="BF22" i="13"/>
  <c r="BF308" i="13"/>
  <c r="BF295" i="13"/>
  <c r="BF248" i="13"/>
  <c r="BF305" i="13"/>
  <c r="BF285" i="13"/>
  <c r="BF193" i="13"/>
  <c r="BF200" i="13"/>
  <c r="BF296" i="13"/>
  <c r="BF252" i="13"/>
  <c r="BF198" i="13"/>
  <c r="BF304" i="13"/>
  <c r="BF284" i="13"/>
  <c r="BF250" i="13"/>
  <c r="BF278" i="13"/>
  <c r="BF258" i="13"/>
  <c r="BF242" i="13"/>
  <c r="BF227" i="13"/>
  <c r="BF208" i="13"/>
  <c r="BF187" i="13"/>
  <c r="BF153" i="13"/>
  <c r="BF279" i="13"/>
  <c r="BF269" i="13"/>
  <c r="BF251" i="13"/>
  <c r="BF243" i="13"/>
  <c r="BF233" i="13"/>
  <c r="BF216" i="13"/>
  <c r="BF192" i="13"/>
  <c r="BF183" i="13"/>
  <c r="BF145" i="13"/>
  <c r="BF262" i="13"/>
  <c r="BF253" i="13"/>
  <c r="BF229" i="13"/>
  <c r="BF210" i="13"/>
  <c r="BF199" i="13"/>
  <c r="BF166" i="13"/>
  <c r="BF189" i="13"/>
  <c r="BF175" i="13"/>
  <c r="BF142" i="13"/>
  <c r="BF125" i="13"/>
  <c r="BF98" i="13"/>
  <c r="BF172" i="13"/>
  <c r="BF160" i="13"/>
  <c r="BF141" i="13"/>
  <c r="BF103" i="13"/>
  <c r="BF115" i="13"/>
  <c r="BF144" i="13"/>
  <c r="BF99" i="13"/>
  <c r="BF171" i="13"/>
  <c r="BF139" i="13"/>
  <c r="BF117" i="13"/>
  <c r="BF47" i="13"/>
  <c r="BF46" i="13"/>
  <c r="BF15" i="13"/>
  <c r="BF91" i="13"/>
  <c r="BF78" i="13"/>
  <c r="BF66" i="13"/>
  <c r="BF53" i="13"/>
  <c r="BF43" i="13"/>
  <c r="BF31" i="13"/>
  <c r="BF16" i="13"/>
  <c r="BF112" i="13"/>
  <c r="BF72" i="13"/>
  <c r="BF85" i="13"/>
  <c r="BF25" i="13"/>
  <c r="BF116" i="13"/>
  <c r="BF100" i="13"/>
  <c r="BF93" i="13"/>
  <c r="BF84" i="13"/>
  <c r="BF76" i="13"/>
  <c r="BF63" i="13"/>
  <c r="BF55" i="13"/>
  <c r="BF32" i="13"/>
  <c r="BF21" i="13"/>
  <c r="BF302" i="13"/>
  <c r="BF293" i="13"/>
  <c r="BF238" i="13"/>
  <c r="BF303" i="13"/>
  <c r="BF283" i="13"/>
  <c r="BF236" i="13"/>
  <c r="BF261" i="13"/>
  <c r="BF312" i="13"/>
  <c r="BF294" i="13"/>
  <c r="BF234" i="13"/>
  <c r="BF237" i="13"/>
  <c r="BF300" i="13"/>
  <c r="BF282" i="13"/>
  <c r="BF232" i="13"/>
  <c r="BF266" i="13"/>
  <c r="BF256" i="13"/>
  <c r="BF239" i="13"/>
  <c r="BF214" i="13"/>
  <c r="BF205" i="13"/>
  <c r="BF182" i="13"/>
  <c r="BF147" i="13"/>
  <c r="BF275" i="13"/>
  <c r="BF267" i="13"/>
  <c r="BF249" i="13"/>
  <c r="BF241" i="13"/>
  <c r="BF225" i="13"/>
  <c r="BF201" i="13"/>
  <c r="BF190" i="13"/>
  <c r="BF178" i="13"/>
  <c r="BF161" i="13"/>
  <c r="BF259" i="13"/>
  <c r="BF240" i="13"/>
  <c r="BF223" i="13"/>
  <c r="BF209" i="13"/>
  <c r="BF194" i="13"/>
  <c r="BF163" i="13"/>
  <c r="BF185" i="13"/>
  <c r="BF167" i="13"/>
  <c r="BF156" i="13"/>
  <c r="BF121" i="13"/>
  <c r="BF96" i="13"/>
  <c r="BF170" i="13"/>
  <c r="BF154" i="13"/>
  <c r="BF137" i="13"/>
  <c r="BF135" i="13"/>
  <c r="BF110" i="13"/>
  <c r="BF131" i="13"/>
  <c r="BF86" i="13"/>
  <c r="BF162" i="13"/>
  <c r="BF149" i="13"/>
  <c r="BF118" i="13"/>
  <c r="BF30" i="13"/>
  <c r="BF41" i="13"/>
  <c r="BF24" i="13"/>
  <c r="BF87" i="13"/>
  <c r="BF75" i="13"/>
  <c r="BF64" i="13"/>
  <c r="BF52" i="13"/>
  <c r="BF40" i="13"/>
  <c r="BF27" i="13"/>
  <c r="BF129" i="13"/>
  <c r="BF107" i="13"/>
  <c r="BF62" i="13"/>
  <c r="BF73" i="13"/>
  <c r="BF18" i="13"/>
  <c r="BF113" i="13"/>
  <c r="BF89" i="13"/>
  <c r="BF92" i="13"/>
  <c r="BF82" i="13"/>
  <c r="BF71" i="13"/>
  <c r="BF61" i="13"/>
  <c r="BF51" i="13"/>
  <c r="BF29" i="13"/>
  <c r="BF20" i="13"/>
  <c r="BF288" i="13"/>
  <c r="BF299" i="13"/>
  <c r="BF291" i="13"/>
  <c r="BF220" i="13"/>
  <c r="BF301" i="13"/>
  <c r="BF280" i="13"/>
  <c r="BF226" i="13"/>
  <c r="BF313" i="13"/>
  <c r="BF307" i="13"/>
  <c r="BF292" i="13"/>
  <c r="BF224" i="13"/>
  <c r="BF311" i="13"/>
  <c r="BF290" i="13"/>
  <c r="BF276" i="13"/>
  <c r="BF222" i="13"/>
  <c r="BF263" i="13"/>
  <c r="BF246" i="13"/>
  <c r="BF230" i="13"/>
  <c r="BF213" i="13"/>
  <c r="BF203" i="13"/>
  <c r="BF179" i="13"/>
  <c r="BF136" i="13"/>
  <c r="BF273" i="13"/>
  <c r="BF265" i="13"/>
  <c r="BF247" i="13"/>
  <c r="BF228" i="13"/>
  <c r="BF221" i="13"/>
  <c r="BF197" i="13"/>
  <c r="BF188" i="13"/>
  <c r="BF174" i="13"/>
  <c r="BF138" i="13"/>
  <c r="BF257" i="13"/>
  <c r="BF235" i="13"/>
  <c r="BF219" i="13"/>
  <c r="BF207" i="13"/>
  <c r="BF180" i="13"/>
  <c r="BF140" i="13"/>
  <c r="BF184" i="13"/>
  <c r="BF165" i="13"/>
  <c r="BF132" i="13"/>
  <c r="BF106" i="13"/>
  <c r="BF83" i="13"/>
  <c r="BF168" i="13"/>
  <c r="BF150" i="13"/>
  <c r="BF158" i="13"/>
  <c r="BF130" i="13"/>
  <c r="BF69" i="13"/>
  <c r="BF128" i="13"/>
  <c r="BF50" i="13"/>
  <c r="BF152" i="13"/>
  <c r="BF146" i="13"/>
  <c r="BF108" i="13"/>
  <c r="BF97" i="13"/>
  <c r="BF35" i="13"/>
  <c r="BF95" i="13"/>
  <c r="BF81" i="13"/>
  <c r="BF70" i="13"/>
  <c r="BF59" i="13"/>
  <c r="BF48" i="13"/>
  <c r="BF36" i="13"/>
  <c r="BF23" i="13"/>
  <c r="BF126" i="13"/>
  <c r="BF105" i="13"/>
  <c r="BF54" i="13"/>
  <c r="BF60" i="13"/>
  <c r="BF122" i="13"/>
  <c r="BF111" i="13"/>
  <c r="BF74" i="13"/>
  <c r="BF90" i="13"/>
  <c r="BF80" i="13"/>
  <c r="BF67" i="13"/>
  <c r="BF58" i="13"/>
  <c r="BF44" i="13"/>
  <c r="BF28" i="13"/>
  <c r="BF17" i="13"/>
  <c r="CJ332" i="13" l="1"/>
  <c r="CF333" i="13"/>
  <c r="CL333" i="13" s="1"/>
  <c r="CN333" i="13" s="1"/>
  <c r="CD333" i="13"/>
  <c r="AV314" i="13"/>
  <c r="AX314" i="13"/>
  <c r="CJ333" i="13" l="1"/>
  <c r="CF334" i="13"/>
  <c r="CL334" i="13" s="1"/>
  <c r="CN334" i="13" s="1"/>
  <c r="CD334" i="13"/>
  <c r="BB314" i="13"/>
  <c r="BD314" i="13"/>
  <c r="BF314" i="13" s="1"/>
  <c r="CJ334" i="13" l="1"/>
  <c r="CF335" i="13"/>
  <c r="CL335" i="13" s="1"/>
  <c r="CN335" i="13" s="1"/>
  <c r="CD335" i="13"/>
  <c r="AX315" i="13"/>
  <c r="AV315" i="13"/>
  <c r="CJ335" i="13" l="1"/>
  <c r="CF336" i="13"/>
  <c r="CL336" i="13" s="1"/>
  <c r="CN336" i="13" s="1"/>
  <c r="CD336" i="13"/>
  <c r="BB315" i="13"/>
  <c r="BD315" i="13"/>
  <c r="BF315" i="13" s="1"/>
  <c r="CJ336" i="13" l="1"/>
  <c r="CF337" i="13"/>
  <c r="CL337" i="13" s="1"/>
  <c r="CN337" i="13" s="1"/>
  <c r="CD337" i="13"/>
  <c r="CJ337" i="13" s="1"/>
  <c r="AX316" i="13"/>
  <c r="BD316" i="13" s="1"/>
  <c r="BF316" i="13" s="1"/>
  <c r="AV316" i="13"/>
  <c r="CD338" i="13" l="1"/>
  <c r="CF338" i="13"/>
  <c r="AX317" i="13"/>
  <c r="BD317" i="13" s="1"/>
  <c r="BF317" i="13" s="1"/>
  <c r="AV317" i="13"/>
  <c r="BB316" i="13"/>
  <c r="CL338" i="13" l="1"/>
  <c r="CN338" i="13" s="1"/>
  <c r="CJ338" i="13"/>
  <c r="BB317" i="13"/>
  <c r="AV318" i="13"/>
  <c r="AX318" i="13"/>
  <c r="BD318" i="13" s="1"/>
  <c r="BF318" i="13" s="1"/>
  <c r="CD339" i="13" l="1"/>
  <c r="CF339" i="13"/>
  <c r="AX319" i="13"/>
  <c r="BD319" i="13" s="1"/>
  <c r="BF319" i="13" s="1"/>
  <c r="AV319" i="13"/>
  <c r="BB318" i="13"/>
  <c r="CL339" i="13" l="1"/>
  <c r="CN339" i="13" s="1"/>
  <c r="CJ339" i="13"/>
  <c r="AX320" i="13"/>
  <c r="BD320" i="13" s="1"/>
  <c r="BF320" i="13" s="1"/>
  <c r="AV320" i="13"/>
  <c r="BB319" i="13"/>
  <c r="CF340" i="13" l="1"/>
  <c r="CD340" i="13"/>
  <c r="AX321" i="13"/>
  <c r="BD321" i="13" s="1"/>
  <c r="BF321" i="13" s="1"/>
  <c r="AV321" i="13"/>
  <c r="BB320" i="13"/>
  <c r="CJ340" i="13" l="1"/>
  <c r="CL340" i="13"/>
  <c r="CN340" i="13" s="1"/>
  <c r="AV322" i="13"/>
  <c r="AX322" i="13"/>
  <c r="BD322" i="13" s="1"/>
  <c r="BF322" i="13" s="1"/>
  <c r="BB321" i="13"/>
  <c r="CF341" i="13" l="1"/>
  <c r="CD341" i="13"/>
  <c r="BB322" i="13"/>
  <c r="AX323" i="13"/>
  <c r="BD323" i="13" s="1"/>
  <c r="BF323" i="13" s="1"/>
  <c r="AV323" i="13"/>
  <c r="CJ341" i="13" l="1"/>
  <c r="CL341" i="13"/>
  <c r="CN341" i="13" s="1"/>
  <c r="AX324" i="13"/>
  <c r="BD324" i="13" s="1"/>
  <c r="BF324" i="13" s="1"/>
  <c r="AV324" i="13"/>
  <c r="BB323" i="13"/>
  <c r="CD342" i="13" l="1"/>
  <c r="CF342" i="13"/>
  <c r="AX325" i="13"/>
  <c r="BD325" i="13" s="1"/>
  <c r="BF325" i="13" s="1"/>
  <c r="AV325" i="13"/>
  <c r="BB324" i="13"/>
  <c r="CL342" i="13" l="1"/>
  <c r="CN342" i="13" s="1"/>
  <c r="CJ342" i="13"/>
  <c r="AV326" i="13"/>
  <c r="AX326" i="13"/>
  <c r="BD326" i="13" s="1"/>
  <c r="BF326" i="13" s="1"/>
  <c r="BB325" i="13"/>
  <c r="CF343" i="13" l="1"/>
  <c r="CL343" i="13" s="1"/>
  <c r="CN343" i="13" s="1"/>
  <c r="CD343" i="13"/>
  <c r="AX327" i="13"/>
  <c r="BD327" i="13" s="1"/>
  <c r="BF327" i="13" s="1"/>
  <c r="AV327" i="13"/>
  <c r="BB326" i="13"/>
  <c r="CJ343" i="13" l="1"/>
  <c r="CF344" i="13"/>
  <c r="CL344" i="13" s="1"/>
  <c r="CN344" i="13" s="1"/>
  <c r="CD344" i="13"/>
  <c r="AX328" i="13"/>
  <c r="BD328" i="13" s="1"/>
  <c r="BF328" i="13" s="1"/>
  <c r="AV328" i="13"/>
  <c r="BB327" i="13"/>
  <c r="CJ344" i="13" l="1"/>
  <c r="CF345" i="13"/>
  <c r="CL345" i="13" s="1"/>
  <c r="CN345" i="13" s="1"/>
  <c r="CD345" i="13"/>
  <c r="AX329" i="13"/>
  <c r="BD329" i="13" s="1"/>
  <c r="BF329" i="13" s="1"/>
  <c r="AV329" i="13"/>
  <c r="BB328" i="13"/>
  <c r="CJ345" i="13" l="1"/>
  <c r="CD346" i="13"/>
  <c r="CF346" i="13"/>
  <c r="CL346" i="13" s="1"/>
  <c r="CN346" i="13" s="1"/>
  <c r="BB329" i="13"/>
  <c r="AV330" i="13"/>
  <c r="AX330" i="13"/>
  <c r="BD330" i="13" s="1"/>
  <c r="BF330" i="13" s="1"/>
  <c r="CF347" i="13" l="1"/>
  <c r="CL347" i="13" s="1"/>
  <c r="CN347" i="13" s="1"/>
  <c r="CD347" i="13"/>
  <c r="CJ346" i="13"/>
  <c r="AX331" i="13"/>
  <c r="BD331" i="13" s="1"/>
  <c r="BF331" i="13" s="1"/>
  <c r="AV331" i="13"/>
  <c r="BB330" i="13"/>
  <c r="CF348" i="13" l="1"/>
  <c r="CL348" i="13" s="1"/>
  <c r="CN348" i="13" s="1"/>
  <c r="CD348" i="13"/>
  <c r="CJ347" i="13"/>
  <c r="BB331" i="13"/>
  <c r="AX332" i="13"/>
  <c r="BD332" i="13" s="1"/>
  <c r="BF332" i="13" s="1"/>
  <c r="AV332" i="13"/>
  <c r="CJ348" i="13" l="1"/>
  <c r="CF349" i="13"/>
  <c r="CL349" i="13" s="1"/>
  <c r="CN349" i="13" s="1"/>
  <c r="CD349" i="13"/>
  <c r="BB332" i="13"/>
  <c r="AX333" i="13"/>
  <c r="BD333" i="13" s="1"/>
  <c r="BF333" i="13" s="1"/>
  <c r="AV333" i="13"/>
  <c r="CJ349" i="13" l="1"/>
  <c r="CF350" i="13"/>
  <c r="CL350" i="13" s="1"/>
  <c r="CN350" i="13" s="1"/>
  <c r="CD350" i="13"/>
  <c r="AV334" i="13"/>
  <c r="AX334" i="13"/>
  <c r="BD334" i="13" s="1"/>
  <c r="BF334" i="13" s="1"/>
  <c r="BB333" i="13"/>
  <c r="CF351" i="13" l="1"/>
  <c r="CL351" i="13" s="1"/>
  <c r="CN351" i="13" s="1"/>
  <c r="CD351" i="13"/>
  <c r="CJ350" i="13"/>
  <c r="AX335" i="13"/>
  <c r="BD335" i="13" s="1"/>
  <c r="BF335" i="13" s="1"/>
  <c r="AV335" i="13"/>
  <c r="BB334" i="13"/>
  <c r="CJ351" i="13" l="1"/>
  <c r="CF352" i="13"/>
  <c r="CD352" i="13"/>
  <c r="BB335" i="13"/>
  <c r="AX336" i="13"/>
  <c r="BD336" i="13" s="1"/>
  <c r="BF336" i="13" s="1"/>
  <c r="AV336" i="13"/>
  <c r="BB336" i="13" l="1"/>
  <c r="CJ352" i="13"/>
  <c r="CL352" i="13"/>
  <c r="CN352" i="13" s="1"/>
  <c r="AX337" i="13"/>
  <c r="BD337" i="13" s="1"/>
  <c r="BF337" i="13" s="1"/>
  <c r="AV337" i="13"/>
  <c r="CD353" i="13" l="1"/>
  <c r="CF353" i="13"/>
  <c r="BB337" i="13"/>
  <c r="AV338" i="13"/>
  <c r="AX338" i="13"/>
  <c r="BD338" i="13" s="1"/>
  <c r="BF338" i="13" s="1"/>
  <c r="CL353" i="13" l="1"/>
  <c r="CN353" i="13" s="1"/>
  <c r="CJ353" i="13"/>
  <c r="AX339" i="13"/>
  <c r="BD339" i="13" s="1"/>
  <c r="BF339" i="13" s="1"/>
  <c r="AV339" i="13"/>
  <c r="BB338" i="13"/>
  <c r="CD354" i="13" l="1"/>
  <c r="CF354" i="13"/>
  <c r="BB339" i="13"/>
  <c r="AX340" i="13"/>
  <c r="BD340" i="13" s="1"/>
  <c r="BF340" i="13" s="1"/>
  <c r="AV340" i="13"/>
  <c r="CL354" i="13" l="1"/>
  <c r="CN354" i="13" s="1"/>
  <c r="CJ354" i="13"/>
  <c r="AX341" i="13"/>
  <c r="BD341" i="13" s="1"/>
  <c r="BF341" i="13" s="1"/>
  <c r="AV341" i="13"/>
  <c r="BB340" i="13"/>
  <c r="CF355" i="13" l="1"/>
  <c r="CL355" i="13" s="1"/>
  <c r="CN355" i="13" s="1"/>
  <c r="CD355" i="13"/>
  <c r="BB341" i="13"/>
  <c r="AV342" i="13"/>
  <c r="AX342" i="13"/>
  <c r="BD342" i="13" s="1"/>
  <c r="BF342" i="13" s="1"/>
  <c r="CJ355" i="13" l="1"/>
  <c r="CF356" i="13"/>
  <c r="CL356" i="13" s="1"/>
  <c r="CN356" i="13" s="1"/>
  <c r="CD356" i="13"/>
  <c r="AX343" i="13"/>
  <c r="BD343" i="13" s="1"/>
  <c r="BF343" i="13" s="1"/>
  <c r="AV343" i="13"/>
  <c r="BB342" i="13"/>
  <c r="CJ356" i="13" l="1"/>
  <c r="CF357" i="13"/>
  <c r="CL357" i="13" s="1"/>
  <c r="CN357" i="13" s="1"/>
  <c r="CD357" i="13"/>
  <c r="BB343" i="13"/>
  <c r="AX344" i="13"/>
  <c r="BD344" i="13" s="1"/>
  <c r="BF344" i="13" s="1"/>
  <c r="AV344" i="13"/>
  <c r="CJ357" i="13" l="1"/>
  <c r="CF358" i="13"/>
  <c r="CL358" i="13" s="1"/>
  <c r="CN358" i="13" s="1"/>
  <c r="CD358" i="13"/>
  <c r="AX345" i="13"/>
  <c r="BD345" i="13" s="1"/>
  <c r="BF345" i="13" s="1"/>
  <c r="AV345" i="13"/>
  <c r="BB344" i="13"/>
  <c r="CJ358" i="13" l="1"/>
  <c r="CF359" i="13"/>
  <c r="CL359" i="13" s="1"/>
  <c r="CN359" i="13" s="1"/>
  <c r="CD359" i="13"/>
  <c r="BB345" i="13"/>
  <c r="AV346" i="13"/>
  <c r="AX346" i="13"/>
  <c r="BD346" i="13" s="1"/>
  <c r="BF346" i="13" s="1"/>
  <c r="CJ359" i="13" l="1"/>
  <c r="CF360" i="13"/>
  <c r="CL360" i="13" s="1"/>
  <c r="CN360" i="13" s="1"/>
  <c r="CD360" i="13"/>
  <c r="AX347" i="13"/>
  <c r="BD347" i="13" s="1"/>
  <c r="BF347" i="13" s="1"/>
  <c r="AV347" i="13"/>
  <c r="BB346" i="13"/>
  <c r="CJ360" i="13" l="1"/>
  <c r="CF361" i="13"/>
  <c r="CL361" i="13" s="1"/>
  <c r="CN361" i="13" s="1"/>
  <c r="CD361" i="13"/>
  <c r="BB347" i="13"/>
  <c r="AX348" i="13"/>
  <c r="BD348" i="13" s="1"/>
  <c r="BF348" i="13" s="1"/>
  <c r="AV348" i="13"/>
  <c r="CJ361" i="13" l="1"/>
  <c r="BB348" i="13"/>
  <c r="CD362" i="13"/>
  <c r="CF362" i="13"/>
  <c r="CL362" i="13" s="1"/>
  <c r="CN362" i="13" s="1"/>
  <c r="AX349" i="13"/>
  <c r="BD349" i="13" s="1"/>
  <c r="BF349" i="13" s="1"/>
  <c r="AV349" i="13"/>
  <c r="CF363" i="13" l="1"/>
  <c r="CL363" i="13" s="1"/>
  <c r="CN363" i="13" s="1"/>
  <c r="CD363" i="13"/>
  <c r="CJ362" i="13"/>
  <c r="BB349" i="13"/>
  <c r="AV350" i="13"/>
  <c r="AX350" i="13"/>
  <c r="CJ363" i="13" l="1"/>
  <c r="CF364" i="13"/>
  <c r="CD364" i="13"/>
  <c r="BD350" i="13"/>
  <c r="BF350" i="13" s="1"/>
  <c r="BB350" i="13"/>
  <c r="CJ364" i="13" l="1"/>
  <c r="CL364" i="13"/>
  <c r="CN364" i="13" s="1"/>
  <c r="AX351" i="13"/>
  <c r="BD351" i="13" s="1"/>
  <c r="BF351" i="13" s="1"/>
  <c r="AV351" i="13"/>
  <c r="CD365" i="13" l="1"/>
  <c r="CF365" i="13"/>
  <c r="AX352" i="13"/>
  <c r="BD352" i="13" s="1"/>
  <c r="BF352" i="13" s="1"/>
  <c r="AV352" i="13"/>
  <c r="BB351" i="13"/>
  <c r="CL365" i="13" l="1"/>
  <c r="CN365" i="13" s="1"/>
  <c r="CJ365" i="13"/>
  <c r="BB352" i="13"/>
  <c r="AX353" i="13"/>
  <c r="BD353" i="13" s="1"/>
  <c r="BF353" i="13" s="1"/>
  <c r="AV353" i="13"/>
  <c r="CF366" i="13" l="1"/>
  <c r="CD366" i="13"/>
  <c r="AV354" i="13"/>
  <c r="AX354" i="13"/>
  <c r="BD354" i="13" s="1"/>
  <c r="BF354" i="13" s="1"/>
  <c r="BB353" i="13"/>
  <c r="CJ366" i="13" l="1"/>
  <c r="CL366" i="13"/>
  <c r="CN366" i="13" s="1"/>
  <c r="AX355" i="13"/>
  <c r="BD355" i="13" s="1"/>
  <c r="BF355" i="13" s="1"/>
  <c r="AV355" i="13"/>
  <c r="BB354" i="13"/>
  <c r="CF367" i="13" l="1"/>
  <c r="CL367" i="13" s="1"/>
  <c r="CN367" i="13" s="1"/>
  <c r="CD367" i="13"/>
  <c r="AX356" i="13"/>
  <c r="BD356" i="13" s="1"/>
  <c r="BF356" i="13" s="1"/>
  <c r="AV356" i="13"/>
  <c r="BB355" i="13"/>
  <c r="CJ367" i="13" l="1"/>
  <c r="CD368" i="13"/>
  <c r="CF368" i="13"/>
  <c r="CL368" i="13" s="1"/>
  <c r="CN368" i="13" s="1"/>
  <c r="BB356" i="13"/>
  <c r="AX357" i="13"/>
  <c r="BD357" i="13" s="1"/>
  <c r="BF357" i="13" s="1"/>
  <c r="AV357" i="13"/>
  <c r="CJ368" i="13" l="1"/>
  <c r="CF369" i="13"/>
  <c r="CL369" i="13" s="1"/>
  <c r="CN369" i="13" s="1"/>
  <c r="CD369" i="13"/>
  <c r="AV358" i="13"/>
  <c r="AX358" i="13"/>
  <c r="BD358" i="13" s="1"/>
  <c r="BF358" i="13" s="1"/>
  <c r="BB357" i="13"/>
  <c r="CJ369" i="13" l="1"/>
  <c r="CF370" i="13"/>
  <c r="CL370" i="13" s="1"/>
  <c r="CN370" i="13" s="1"/>
  <c r="CD370" i="13"/>
  <c r="AX359" i="13"/>
  <c r="BD359" i="13" s="1"/>
  <c r="BF359" i="13" s="1"/>
  <c r="AV359" i="13"/>
  <c r="BB358" i="13"/>
  <c r="CJ370" i="13" l="1"/>
  <c r="CF371" i="13"/>
  <c r="CL371" i="13" s="1"/>
  <c r="CN371" i="13" s="1"/>
  <c r="CD371" i="13"/>
  <c r="BB359" i="13"/>
  <c r="AX360" i="13"/>
  <c r="BD360" i="13" s="1"/>
  <c r="BF360" i="13" s="1"/>
  <c r="AV360" i="13"/>
  <c r="CJ371" i="13" l="1"/>
  <c r="BB360" i="13"/>
  <c r="CF372" i="13"/>
  <c r="CL372" i="13" s="1"/>
  <c r="CN372" i="13" s="1"/>
  <c r="CD372" i="13"/>
  <c r="AX361" i="13"/>
  <c r="BD361" i="13" s="1"/>
  <c r="BF361" i="13" s="1"/>
  <c r="AV361" i="13"/>
  <c r="CJ372" i="13" l="1"/>
  <c r="CF373" i="13"/>
  <c r="CD373" i="13"/>
  <c r="BB361" i="13"/>
  <c r="AX362" i="13"/>
  <c r="BD362" i="13" s="1"/>
  <c r="BF362" i="13" s="1"/>
  <c r="AV362" i="13"/>
  <c r="CJ373" i="13" l="1"/>
  <c r="CL373" i="13"/>
  <c r="CN373" i="13" s="1"/>
  <c r="AX363" i="13"/>
  <c r="BD363" i="13" s="1"/>
  <c r="BF363" i="13" s="1"/>
  <c r="AV363" i="13"/>
  <c r="BB362" i="13"/>
  <c r="AH102" i="12" l="1"/>
  <c r="AG102" i="12"/>
  <c r="AF102" i="12"/>
  <c r="AI102" i="12"/>
  <c r="AE102" i="12"/>
  <c r="AE106" i="12"/>
  <c r="AE108" i="12" s="1"/>
  <c r="BB363" i="13"/>
  <c r="AV364" i="13"/>
  <c r="AX364" i="13"/>
  <c r="BD364" i="13" s="1"/>
  <c r="BF364" i="13" s="1"/>
  <c r="AF106" i="12" l="1"/>
  <c r="AX365" i="13"/>
  <c r="BD365" i="13" s="1"/>
  <c r="BF365" i="13" s="1"/>
  <c r="AV365" i="13"/>
  <c r="BB364" i="13"/>
  <c r="AF108" i="12" l="1"/>
  <c r="AG106" i="12"/>
  <c r="BB365" i="13"/>
  <c r="AX366" i="13"/>
  <c r="BD366" i="13" s="1"/>
  <c r="BF366" i="13" s="1"/>
  <c r="AV366" i="13"/>
  <c r="AG108" i="12" l="1"/>
  <c r="AH106" i="12"/>
  <c r="AX367" i="13"/>
  <c r="BD367" i="13" s="1"/>
  <c r="BF367" i="13" s="1"/>
  <c r="AV367" i="13"/>
  <c r="BB366" i="13"/>
  <c r="AH108" i="12" l="1"/>
  <c r="AI106" i="12"/>
  <c r="AI108" i="12" s="1"/>
  <c r="BB367" i="13"/>
  <c r="AX368" i="13"/>
  <c r="BD368" i="13" s="1"/>
  <c r="BF368" i="13" s="1"/>
  <c r="AV368" i="13"/>
  <c r="AX369" i="13" l="1"/>
  <c r="BD369" i="13" s="1"/>
  <c r="BF369" i="13" s="1"/>
  <c r="AV369" i="13"/>
  <c r="BB368" i="13"/>
  <c r="BB369" i="13" l="1"/>
  <c r="AX370" i="13"/>
  <c r="BD370" i="13" s="1"/>
  <c r="BF370" i="13" s="1"/>
  <c r="AV370" i="13"/>
  <c r="AX371" i="13" l="1"/>
  <c r="BD371" i="13" s="1"/>
  <c r="BF371" i="13" s="1"/>
  <c r="AV371" i="13"/>
  <c r="BB370" i="13"/>
  <c r="BB371" i="13" l="1"/>
  <c r="AX372" i="13"/>
  <c r="BD372" i="13" s="1"/>
  <c r="BF372" i="13" s="1"/>
  <c r="AV372" i="13"/>
  <c r="BB372" i="13" s="1"/>
  <c r="AX373" i="13" l="1"/>
  <c r="BD373" i="13" s="1"/>
  <c r="BF373" i="13" s="1"/>
  <c r="AV373" i="13"/>
  <c r="BB373" i="13" l="1"/>
  <c r="AE80" i="12"/>
  <c r="AF80" i="12"/>
  <c r="AG80" i="12"/>
  <c r="AH80" i="12"/>
  <c r="AI80" i="12"/>
  <c r="AE79" i="12"/>
  <c r="AF79" i="12"/>
  <c r="AG79" i="12"/>
  <c r="AH79" i="12"/>
  <c r="AI79" i="12"/>
  <c r="AF81" i="12" l="1"/>
  <c r="AE81" i="12"/>
  <c r="AE85" i="12"/>
  <c r="AE87" i="12" s="1"/>
  <c r="AI81" i="12"/>
  <c r="AH81" i="12"/>
  <c r="AG81" i="12"/>
  <c r="M71" i="6" l="1"/>
  <c r="J21" i="12" s="1"/>
  <c r="H71" i="6" s="1"/>
  <c r="AF85" i="12"/>
  <c r="AF87" i="12" l="1"/>
  <c r="AG85" i="12"/>
  <c r="AG87" i="12" l="1"/>
  <c r="AH85" i="12"/>
  <c r="AH87" i="12" l="1"/>
  <c r="AI85" i="12"/>
  <c r="AI87" i="12" s="1"/>
  <c r="DA8" i="13" l="1"/>
  <c r="CY14" i="13" l="1"/>
  <c r="DA14" i="13"/>
  <c r="DG14" i="13" s="1"/>
  <c r="DA15" i="13" l="1"/>
  <c r="DG15" i="13" s="1"/>
  <c r="CY15" i="13"/>
  <c r="DE14" i="13"/>
  <c r="DE15" i="13" l="1"/>
  <c r="CY16" i="13"/>
  <c r="DA16" i="13"/>
  <c r="DG16" i="13" s="1"/>
  <c r="DA17" i="13" l="1"/>
  <c r="DG17" i="13" s="1"/>
  <c r="CY17" i="13"/>
  <c r="DE16" i="13"/>
  <c r="DA18" i="13" l="1"/>
  <c r="DG18" i="13" s="1"/>
  <c r="CY18" i="13"/>
  <c r="DE17" i="13"/>
  <c r="DE18" i="13" l="1"/>
  <c r="DA19" i="13"/>
  <c r="CY19" i="13"/>
  <c r="DE19" i="13" s="1"/>
  <c r="DG19" i="13"/>
  <c r="CY20" i="13" l="1"/>
  <c r="DA20" i="13"/>
  <c r="DG20" i="13" s="1"/>
  <c r="DA21" i="13" l="1"/>
  <c r="DG21" i="13" s="1"/>
  <c r="CY21" i="13"/>
  <c r="DE20" i="13"/>
  <c r="DE21" i="13" l="1"/>
  <c r="DA22" i="13"/>
  <c r="CY22" i="13"/>
  <c r="DE22" i="13" s="1"/>
  <c r="DG22" i="13"/>
  <c r="DA23" i="13" l="1"/>
  <c r="DG23" i="13" s="1"/>
  <c r="CY23" i="13"/>
  <c r="DE23" i="13" l="1"/>
  <c r="CY24" i="13"/>
  <c r="DA24" i="13"/>
  <c r="DG24" i="13" s="1"/>
  <c r="DA25" i="13" l="1"/>
  <c r="DG25" i="13" s="1"/>
  <c r="CY25" i="13"/>
  <c r="DE24" i="13"/>
  <c r="DE25" i="13" l="1"/>
  <c r="DA26" i="13"/>
  <c r="DG26" i="13" s="1"/>
  <c r="CY26" i="13"/>
  <c r="DE26" i="13" l="1"/>
  <c r="CY27" i="13"/>
  <c r="DA27" i="13"/>
  <c r="DG27" i="13" s="1"/>
  <c r="CY28" i="13" l="1"/>
  <c r="DA28" i="13"/>
  <c r="DG28" i="13" s="1"/>
  <c r="DE27" i="13"/>
  <c r="DA29" i="13" l="1"/>
  <c r="DG29" i="13" s="1"/>
  <c r="CY29" i="13"/>
  <c r="DE28" i="13"/>
  <c r="DE29" i="13" l="1"/>
  <c r="DA30" i="13"/>
  <c r="CY30" i="13"/>
  <c r="DE30" i="13" s="1"/>
  <c r="DG30" i="13"/>
  <c r="DA31" i="13" l="1"/>
  <c r="DG31" i="13" s="1"/>
  <c r="CY31" i="13"/>
  <c r="DE31" i="13" l="1"/>
  <c r="CY32" i="13"/>
  <c r="DA32" i="13"/>
  <c r="DG32" i="13" s="1"/>
  <c r="DA33" i="13" l="1"/>
  <c r="DG33" i="13" s="1"/>
  <c r="CY33" i="13"/>
  <c r="DE32" i="13"/>
  <c r="DE33" i="13" l="1"/>
  <c r="DA34" i="13"/>
  <c r="CY34" i="13"/>
  <c r="DG34" i="13"/>
  <c r="DE34" i="13" l="1"/>
  <c r="DA35" i="13"/>
  <c r="DG35" i="13" s="1"/>
  <c r="CY35" i="13"/>
  <c r="DE35" i="13" l="1"/>
  <c r="DA36" i="13"/>
  <c r="DG36" i="13" s="1"/>
  <c r="CY36" i="13"/>
  <c r="DE36" i="13" l="1"/>
  <c r="DA37" i="13"/>
  <c r="DG37" i="13" s="1"/>
  <c r="CY37" i="13"/>
  <c r="DE37" i="13" l="1"/>
  <c r="CY38" i="13"/>
  <c r="DA38" i="13"/>
  <c r="DG38" i="13" s="1"/>
  <c r="CY39" i="13" l="1"/>
  <c r="DA39" i="13"/>
  <c r="DG39" i="13" s="1"/>
  <c r="DE38" i="13"/>
  <c r="CY40" i="13" l="1"/>
  <c r="DA40" i="13"/>
  <c r="DG40" i="13" s="1"/>
  <c r="DE39" i="13"/>
  <c r="DA41" i="13" l="1"/>
  <c r="DG41" i="13" s="1"/>
  <c r="CY41" i="13"/>
  <c r="DE40" i="13"/>
  <c r="DE41" i="13" l="1"/>
  <c r="DA42" i="13"/>
  <c r="DG42" i="13" s="1"/>
  <c r="CY42" i="13"/>
  <c r="DE42" i="13" l="1"/>
  <c r="DA43" i="13"/>
  <c r="CY43" i="13"/>
  <c r="DE43" i="13" s="1"/>
  <c r="DG43" i="13"/>
  <c r="CY44" i="13" l="1"/>
  <c r="DA44" i="13"/>
  <c r="DG44" i="13" s="1"/>
  <c r="DA45" i="13" l="1"/>
  <c r="DG45" i="13" s="1"/>
  <c r="CY45" i="13"/>
  <c r="DE44" i="13"/>
  <c r="DE45" i="13" l="1"/>
  <c r="DA46" i="13"/>
  <c r="CY46" i="13"/>
  <c r="DG46" i="13"/>
  <c r="DE46" i="13" l="1"/>
  <c r="DA47" i="13"/>
  <c r="DG47" i="13" s="1"/>
  <c r="CY47" i="13"/>
  <c r="DE47" i="13" s="1"/>
  <c r="CY48" i="13" l="1"/>
  <c r="DA48" i="13"/>
  <c r="DG48" i="13" s="1"/>
  <c r="CY49" i="13" l="1"/>
  <c r="DA49" i="13"/>
  <c r="DG49" i="13" s="1"/>
  <c r="DE48" i="13"/>
  <c r="DA50" i="13" l="1"/>
  <c r="DG50" i="13" s="1"/>
  <c r="CY50" i="13"/>
  <c r="DE49" i="13"/>
  <c r="DE50" i="13" l="1"/>
  <c r="DA51" i="13"/>
  <c r="DG51" i="13" s="1"/>
  <c r="CY51" i="13"/>
  <c r="DE51" i="13" l="1"/>
  <c r="CY52" i="13"/>
  <c r="DA52" i="13"/>
  <c r="DG52" i="13" s="1"/>
  <c r="DA53" i="13" l="1"/>
  <c r="DG53" i="13" s="1"/>
  <c r="CY53" i="13"/>
  <c r="DE52" i="13"/>
  <c r="DE53" i="13" l="1"/>
  <c r="DA54" i="13"/>
  <c r="DG54" i="13" s="1"/>
  <c r="CY54" i="13"/>
  <c r="DE54" i="13" l="1"/>
  <c r="DA55" i="13"/>
  <c r="CY55" i="13"/>
  <c r="DG55" i="13"/>
  <c r="DE55" i="13" l="1"/>
  <c r="DA56" i="13"/>
  <c r="DG56" i="13" s="1"/>
  <c r="CY56" i="13"/>
  <c r="DE56" i="13" l="1"/>
  <c r="DA57" i="13"/>
  <c r="DG57" i="13" s="1"/>
  <c r="CY57" i="13"/>
  <c r="DE57" i="13" s="1"/>
  <c r="CY58" i="13" l="1"/>
  <c r="DA58" i="13"/>
  <c r="DG58" i="13" s="1"/>
  <c r="DA59" i="13" l="1"/>
  <c r="DG59" i="13" s="1"/>
  <c r="CY59" i="13"/>
  <c r="DE58" i="13"/>
  <c r="DE59" i="13" l="1"/>
  <c r="CY60" i="13"/>
  <c r="DA60" i="13"/>
  <c r="DG60" i="13" s="1"/>
  <c r="DA61" i="13" l="1"/>
  <c r="DG61" i="13" s="1"/>
  <c r="CY61" i="13"/>
  <c r="DE60" i="13"/>
  <c r="DE61" i="13" l="1"/>
  <c r="DA62" i="13"/>
  <c r="CY62" i="13"/>
  <c r="DE62" i="13" s="1"/>
  <c r="DG62" i="13"/>
  <c r="DA63" i="13" l="1"/>
  <c r="DG63" i="13" s="1"/>
  <c r="CY63" i="13"/>
  <c r="DE63" i="13" l="1"/>
  <c r="DA64" i="13"/>
  <c r="CY64" i="13"/>
  <c r="DE64" i="13" s="1"/>
  <c r="DG64" i="13"/>
  <c r="DA65" i="13" l="1"/>
  <c r="DG65" i="13" s="1"/>
  <c r="CY65" i="13"/>
  <c r="DE65" i="13" l="1"/>
  <c r="CY66" i="13"/>
  <c r="DA66" i="13"/>
  <c r="DG66" i="13" s="1"/>
  <c r="DA67" i="13" l="1"/>
  <c r="DG67" i="13" s="1"/>
  <c r="CY67" i="13"/>
  <c r="DE66" i="13"/>
  <c r="DE67" i="13" l="1"/>
  <c r="CY68" i="13"/>
  <c r="DA68" i="13"/>
  <c r="DG68" i="13" s="1"/>
  <c r="DA69" i="13" l="1"/>
  <c r="DG69" i="13" s="1"/>
  <c r="CY69" i="13"/>
  <c r="DE68" i="13"/>
  <c r="DE69" i="13" l="1"/>
  <c r="CY70" i="13"/>
  <c r="DA70" i="13"/>
  <c r="DG70" i="13" s="1"/>
  <c r="CY71" i="13" l="1"/>
  <c r="DA71" i="13"/>
  <c r="DG71" i="13" s="1"/>
  <c r="DE70" i="13"/>
  <c r="DA72" i="13" l="1"/>
  <c r="DG72" i="13" s="1"/>
  <c r="CY72" i="13"/>
  <c r="DE71" i="13"/>
  <c r="DE72" i="13" l="1"/>
  <c r="DA73" i="13"/>
  <c r="DG73" i="13" s="1"/>
  <c r="CY73" i="13"/>
  <c r="DE73" i="13" l="1"/>
  <c r="DA74" i="13"/>
  <c r="DG74" i="13" s="1"/>
  <c r="CY74" i="13"/>
  <c r="DE74" i="13" l="1"/>
  <c r="DA75" i="13"/>
  <c r="DG75" i="13" s="1"/>
  <c r="CY75" i="13"/>
  <c r="DE75" i="13" l="1"/>
  <c r="CY76" i="13"/>
  <c r="DA76" i="13"/>
  <c r="DG76" i="13" s="1"/>
  <c r="DA77" i="13" l="1"/>
  <c r="DG77" i="13" s="1"/>
  <c r="CY77" i="13"/>
  <c r="DE76" i="13"/>
  <c r="DE77" i="13" l="1"/>
  <c r="DA78" i="13"/>
  <c r="DG78" i="13" s="1"/>
  <c r="CY78" i="13"/>
  <c r="DE78" i="13" l="1"/>
  <c r="CY79" i="13"/>
  <c r="DA79" i="13"/>
  <c r="DG79" i="13" s="1"/>
  <c r="DA80" i="13" l="1"/>
  <c r="DG80" i="13" s="1"/>
  <c r="CY80" i="13"/>
  <c r="DE79" i="13"/>
  <c r="DE80" i="13" l="1"/>
  <c r="DA81" i="13"/>
  <c r="DG81" i="13" s="1"/>
  <c r="CY81" i="13"/>
  <c r="DE81" i="13" s="1"/>
  <c r="DA82" i="13" l="1"/>
  <c r="DG82" i="13" s="1"/>
  <c r="CY82" i="13"/>
  <c r="DE82" i="13" l="1"/>
  <c r="DA83" i="13"/>
  <c r="DG83" i="13" s="1"/>
  <c r="CY83" i="13"/>
  <c r="DE83" i="13" l="1"/>
  <c r="CY84" i="13"/>
  <c r="DA84" i="13"/>
  <c r="DG84" i="13" s="1"/>
  <c r="CY85" i="13" l="1"/>
  <c r="DA85" i="13"/>
  <c r="DG85" i="13" s="1"/>
  <c r="DE84" i="13"/>
  <c r="CY86" i="13" l="1"/>
  <c r="DA86" i="13"/>
  <c r="DG86" i="13" s="1"/>
  <c r="DE85" i="13"/>
  <c r="DA87" i="13" l="1"/>
  <c r="DG87" i="13" s="1"/>
  <c r="CY87" i="13"/>
  <c r="DE86" i="13"/>
  <c r="DE87" i="13" l="1"/>
  <c r="CY88" i="13"/>
  <c r="DA88" i="13"/>
  <c r="DG88" i="13" s="1"/>
  <c r="CY89" i="13" l="1"/>
  <c r="DA89" i="13"/>
  <c r="DG89" i="13" s="1"/>
  <c r="DE88" i="13"/>
  <c r="DA90" i="13" l="1"/>
  <c r="DG90" i="13" s="1"/>
  <c r="CY90" i="13"/>
  <c r="DE89" i="13"/>
  <c r="DE90" i="13" l="1"/>
  <c r="DA91" i="13"/>
  <c r="DG91" i="13" s="1"/>
  <c r="CY91" i="13"/>
  <c r="DE91" i="13" l="1"/>
  <c r="DA92" i="13"/>
  <c r="DG92" i="13" s="1"/>
  <c r="CY92" i="13"/>
  <c r="DE92" i="13" l="1"/>
  <c r="DA93" i="13"/>
  <c r="DG93" i="13" s="1"/>
  <c r="CY93" i="13"/>
  <c r="DE93" i="13" l="1"/>
  <c r="CY94" i="13"/>
  <c r="DA94" i="13"/>
  <c r="DG94" i="13" s="1"/>
  <c r="DA95" i="13" l="1"/>
  <c r="DG95" i="13" s="1"/>
  <c r="CY95" i="13"/>
  <c r="DE94" i="13"/>
  <c r="DE95" i="13" l="1"/>
  <c r="DA96" i="13"/>
  <c r="DG96" i="13" s="1"/>
  <c r="CY96" i="13"/>
  <c r="DE96" i="13" l="1"/>
  <c r="DA97" i="13"/>
  <c r="DG97" i="13" s="1"/>
  <c r="CY97" i="13"/>
  <c r="DE97" i="13" l="1"/>
  <c r="CY98" i="13"/>
  <c r="DA98" i="13"/>
  <c r="DG98" i="13" s="1"/>
  <c r="DA99" i="13" l="1"/>
  <c r="DG99" i="13" s="1"/>
  <c r="CY99" i="13"/>
  <c r="DE98" i="13"/>
  <c r="DE99" i="13" l="1"/>
  <c r="DA100" i="13"/>
  <c r="DG100" i="13" s="1"/>
  <c r="CY100" i="13"/>
  <c r="DE100" i="13" l="1"/>
  <c r="CY101" i="13"/>
  <c r="DA101" i="13"/>
  <c r="DG101" i="13" s="1"/>
  <c r="CY102" i="13" l="1"/>
  <c r="DA102" i="13"/>
  <c r="DG102" i="13" s="1"/>
  <c r="DE101" i="13"/>
  <c r="DA103" i="13" l="1"/>
  <c r="DG103" i="13" s="1"/>
  <c r="CY103" i="13"/>
  <c r="DE102" i="13"/>
  <c r="DE103" i="13" l="1"/>
  <c r="DA104" i="13"/>
  <c r="DG104" i="13" s="1"/>
  <c r="CY104" i="13"/>
  <c r="DE104" i="13" l="1"/>
  <c r="DA105" i="13"/>
  <c r="DG105" i="13" s="1"/>
  <c r="CY105" i="13"/>
  <c r="DE105" i="13" l="1"/>
  <c r="CY106" i="13"/>
  <c r="DA106" i="13"/>
  <c r="DG106" i="13" s="1"/>
  <c r="DA107" i="13" l="1"/>
  <c r="DG107" i="13" s="1"/>
  <c r="CY107" i="13"/>
  <c r="DE106" i="13"/>
  <c r="DE107" i="13" l="1"/>
  <c r="DA108" i="13"/>
  <c r="DG108" i="13" s="1"/>
  <c r="CY108" i="13"/>
  <c r="DE108" i="13" l="1"/>
  <c r="CY109" i="13"/>
  <c r="DA109" i="13"/>
  <c r="DG109" i="13" s="1"/>
  <c r="CY110" i="13" l="1"/>
  <c r="DA110" i="13"/>
  <c r="DG110" i="13" s="1"/>
  <c r="DE109" i="13"/>
  <c r="DA111" i="13" l="1"/>
  <c r="DG111" i="13" s="1"/>
  <c r="CY111" i="13"/>
  <c r="DE110" i="13"/>
  <c r="DE111" i="13" l="1"/>
  <c r="DA112" i="13"/>
  <c r="DG112" i="13" s="1"/>
  <c r="CY112" i="13"/>
  <c r="DE112" i="13" s="1"/>
  <c r="DA113" i="13" l="1"/>
  <c r="DG113" i="13" s="1"/>
  <c r="CY113" i="13"/>
  <c r="DE113" i="13" l="1"/>
  <c r="DA114" i="13"/>
  <c r="DG114" i="13" s="1"/>
  <c r="CY114" i="13"/>
  <c r="DE114" i="13" l="1"/>
  <c r="DA115" i="13"/>
  <c r="DG115" i="13" s="1"/>
  <c r="CY115" i="13"/>
  <c r="DE115" i="13" l="1"/>
  <c r="DA116" i="13"/>
  <c r="DG116" i="13" s="1"/>
  <c r="CY116" i="13"/>
  <c r="DE116" i="13" s="1"/>
  <c r="DA117" i="13" l="1"/>
  <c r="DG117" i="13" s="1"/>
  <c r="CY117" i="13"/>
  <c r="DE117" i="13" l="1"/>
  <c r="DA118" i="13"/>
  <c r="DG118" i="13" s="1"/>
  <c r="CY118" i="13"/>
  <c r="DE118" i="13" l="1"/>
  <c r="DA119" i="13"/>
  <c r="DG119" i="13" s="1"/>
  <c r="CY119" i="13"/>
  <c r="DE119" i="13" l="1"/>
  <c r="DA120" i="13"/>
  <c r="DG120" i="13" s="1"/>
  <c r="CY120" i="13"/>
  <c r="DE120" i="13" l="1"/>
  <c r="DA121" i="13"/>
  <c r="DG121" i="13" s="1"/>
  <c r="CY121" i="13"/>
  <c r="DE121" i="13" l="1"/>
  <c r="DA122" i="13"/>
  <c r="DG122" i="13" s="1"/>
  <c r="CY122" i="13"/>
  <c r="DE122" i="13" l="1"/>
  <c r="DA123" i="13"/>
  <c r="DG123" i="13" s="1"/>
  <c r="CY123" i="13"/>
  <c r="DE123" i="13" l="1"/>
  <c r="CY124" i="13"/>
  <c r="DA124" i="13"/>
  <c r="DG124" i="13" s="1"/>
  <c r="DA125" i="13" l="1"/>
  <c r="DG125" i="13" s="1"/>
  <c r="CY125" i="13"/>
  <c r="DE124" i="13"/>
  <c r="DE125" i="13" l="1"/>
  <c r="CY126" i="13"/>
  <c r="DA126" i="13"/>
  <c r="DG126" i="13" s="1"/>
  <c r="DA127" i="13" l="1"/>
  <c r="DG127" i="13" s="1"/>
  <c r="CY127" i="13"/>
  <c r="DE126" i="13"/>
  <c r="DE127" i="13" l="1"/>
  <c r="CY128" i="13"/>
  <c r="DA128" i="13"/>
  <c r="DG128" i="13" s="1"/>
  <c r="DA129" i="13" l="1"/>
  <c r="DG129" i="13" s="1"/>
  <c r="CY129" i="13"/>
  <c r="DE128" i="13"/>
  <c r="DE129" i="13" l="1"/>
  <c r="DA130" i="13"/>
  <c r="DG130" i="13" s="1"/>
  <c r="CY130" i="13"/>
  <c r="DE130" i="13" l="1"/>
  <c r="DA131" i="13"/>
  <c r="DG131" i="13" s="1"/>
  <c r="CY131" i="13"/>
  <c r="DE131" i="13" l="1"/>
  <c r="DA132" i="13"/>
  <c r="DG132" i="13" s="1"/>
  <c r="CY132" i="13"/>
  <c r="DE132" i="13" l="1"/>
  <c r="CY133" i="13"/>
  <c r="DA133" i="13"/>
  <c r="DG133" i="13" s="1"/>
  <c r="DA134" i="13" l="1"/>
  <c r="DG134" i="13" s="1"/>
  <c r="CY134" i="13"/>
  <c r="DE133" i="13"/>
  <c r="DE134" i="13" l="1"/>
  <c r="DA135" i="13"/>
  <c r="DG135" i="13" s="1"/>
  <c r="CY135" i="13"/>
  <c r="DE135" i="13" l="1"/>
  <c r="CY136" i="13"/>
  <c r="DA136" i="13"/>
  <c r="DG136" i="13" s="1"/>
  <c r="DA137" i="13" l="1"/>
  <c r="DG137" i="13" s="1"/>
  <c r="CY137" i="13"/>
  <c r="DE136" i="13"/>
  <c r="DE137" i="13" l="1"/>
  <c r="CY138" i="13"/>
  <c r="DA138" i="13"/>
  <c r="DG138" i="13" s="1"/>
  <c r="DA139" i="13" l="1"/>
  <c r="DG139" i="13" s="1"/>
  <c r="CY139" i="13"/>
  <c r="DE138" i="13"/>
  <c r="DE139" i="13" l="1"/>
  <c r="DA140" i="13"/>
  <c r="DG140" i="13" s="1"/>
  <c r="CY140" i="13"/>
  <c r="DE140" i="13" s="1"/>
  <c r="DA141" i="13" l="1"/>
  <c r="DG141" i="13" s="1"/>
  <c r="CY141" i="13"/>
  <c r="DE141" i="13" l="1"/>
  <c r="CY142" i="13"/>
  <c r="DA142" i="13"/>
  <c r="DG142" i="13" s="1"/>
  <c r="DA143" i="13" l="1"/>
  <c r="DG143" i="13" s="1"/>
  <c r="CY143" i="13"/>
  <c r="DE142" i="13"/>
  <c r="DE143" i="13" l="1"/>
  <c r="DA144" i="13"/>
  <c r="DG144" i="13" s="1"/>
  <c r="CY144" i="13"/>
  <c r="DE144" i="13" l="1"/>
  <c r="CY145" i="13"/>
  <c r="DA145" i="13"/>
  <c r="DG145" i="13" s="1"/>
  <c r="DA146" i="13" l="1"/>
  <c r="DG146" i="13" s="1"/>
  <c r="CY146" i="13"/>
  <c r="DE145" i="13"/>
  <c r="DE146" i="13" l="1"/>
  <c r="DA147" i="13"/>
  <c r="DG147" i="13" s="1"/>
  <c r="CY147" i="13"/>
  <c r="DE147" i="13" l="1"/>
  <c r="DA148" i="13"/>
  <c r="DG148" i="13" s="1"/>
  <c r="CY148" i="13"/>
  <c r="DE148" i="13" l="1"/>
  <c r="CY149" i="13"/>
  <c r="DA149" i="13"/>
  <c r="DG149" i="13" s="1"/>
  <c r="DA150" i="13" l="1"/>
  <c r="DG150" i="13" s="1"/>
  <c r="CY150" i="13"/>
  <c r="DE149" i="13"/>
  <c r="DE150" i="13" l="1"/>
  <c r="DA151" i="13"/>
  <c r="DG151" i="13" s="1"/>
  <c r="CY151" i="13"/>
  <c r="DA152" i="13" l="1"/>
  <c r="DG152" i="13" s="1"/>
  <c r="CY152" i="13"/>
  <c r="DE151" i="13"/>
  <c r="DE152" i="13" l="1"/>
  <c r="DA153" i="13"/>
  <c r="DG153" i="13" s="1"/>
  <c r="CY153" i="13"/>
  <c r="DE153" i="13" l="1"/>
  <c r="DA154" i="13"/>
  <c r="DG154" i="13" s="1"/>
  <c r="CY154" i="13"/>
  <c r="DE154" i="13" l="1"/>
  <c r="DA155" i="13"/>
  <c r="DG155" i="13" s="1"/>
  <c r="CY155" i="13"/>
  <c r="DE155" i="13" l="1"/>
  <c r="DA156" i="13"/>
  <c r="DG156" i="13" s="1"/>
  <c r="CY156" i="13"/>
  <c r="DA157" i="13" l="1"/>
  <c r="DG157" i="13" s="1"/>
  <c r="CY157" i="13"/>
  <c r="DE156" i="13"/>
  <c r="DE157" i="13" l="1"/>
  <c r="DA158" i="13"/>
  <c r="DG158" i="13" s="1"/>
  <c r="CY158" i="13"/>
  <c r="DE158" i="13" l="1"/>
  <c r="DA159" i="13"/>
  <c r="DG159" i="13" s="1"/>
  <c r="CY159" i="13"/>
  <c r="DE159" i="13" l="1"/>
  <c r="CY160" i="13"/>
  <c r="DA160" i="13"/>
  <c r="DG160" i="13" s="1"/>
  <c r="DA161" i="13" l="1"/>
  <c r="DG161" i="13" s="1"/>
  <c r="CY161" i="13"/>
  <c r="DE160" i="13"/>
  <c r="DE161" i="13" l="1"/>
  <c r="DA162" i="13"/>
  <c r="DG162" i="13" s="1"/>
  <c r="CY162" i="13"/>
  <c r="DE162" i="13" s="1"/>
  <c r="DA163" i="13" l="1"/>
  <c r="DG163" i="13" s="1"/>
  <c r="CY163" i="13"/>
  <c r="DE163" i="13" l="1"/>
  <c r="DA164" i="13"/>
  <c r="DG164" i="13" s="1"/>
  <c r="CY164" i="13"/>
  <c r="DE164" i="13" s="1"/>
  <c r="DA165" i="13" l="1"/>
  <c r="DG165" i="13" s="1"/>
  <c r="CY165" i="13"/>
  <c r="DE165" i="13" l="1"/>
  <c r="DA166" i="13"/>
  <c r="DG166" i="13" s="1"/>
  <c r="CY166" i="13"/>
  <c r="DE166" i="13" l="1"/>
  <c r="DA167" i="13"/>
  <c r="DG167" i="13" s="1"/>
  <c r="CY167" i="13"/>
  <c r="DE167" i="13" l="1"/>
  <c r="DA168" i="13"/>
  <c r="DG168" i="13" s="1"/>
  <c r="CY168" i="13"/>
  <c r="DE168" i="13" s="1"/>
  <c r="DA169" i="13" l="1"/>
  <c r="DG169" i="13" s="1"/>
  <c r="CY169" i="13"/>
  <c r="DE169" i="13" l="1"/>
  <c r="DA170" i="13"/>
  <c r="DG170" i="13" s="1"/>
  <c r="CY170" i="13"/>
  <c r="DE170" i="13" s="1"/>
  <c r="DA171" i="13" l="1"/>
  <c r="DG171" i="13" s="1"/>
  <c r="CY171" i="13"/>
  <c r="DE171" i="13" l="1"/>
  <c r="CY172" i="13"/>
  <c r="DA172" i="13"/>
  <c r="DG172" i="13" s="1"/>
  <c r="DA173" i="13" l="1"/>
  <c r="DG173" i="13" s="1"/>
  <c r="CY173" i="13"/>
  <c r="DE172" i="13"/>
  <c r="DE173" i="13" l="1"/>
  <c r="DA174" i="13"/>
  <c r="DG174" i="13" s="1"/>
  <c r="CY174" i="13"/>
  <c r="DE174" i="13" l="1"/>
  <c r="DA175" i="13"/>
  <c r="DG175" i="13" s="1"/>
  <c r="CY175" i="13"/>
  <c r="DE175" i="13" l="1"/>
  <c r="DA176" i="13"/>
  <c r="DG176" i="13" s="1"/>
  <c r="CY176" i="13"/>
  <c r="DE176" i="13" l="1"/>
  <c r="CY177" i="13"/>
  <c r="DA177" i="13"/>
  <c r="DG177" i="13" s="1"/>
  <c r="DA178" i="13" l="1"/>
  <c r="DG178" i="13" s="1"/>
  <c r="CY178" i="13"/>
  <c r="DE177" i="13"/>
  <c r="DE178" i="13" l="1"/>
  <c r="DA179" i="13"/>
  <c r="DG179" i="13" s="1"/>
  <c r="CY179" i="13"/>
  <c r="DE179" i="13" l="1"/>
  <c r="DA180" i="13"/>
  <c r="DG180" i="13" s="1"/>
  <c r="CY180" i="13"/>
  <c r="DE180" i="13" l="1"/>
  <c r="DA181" i="13"/>
  <c r="DG181" i="13" s="1"/>
  <c r="CY181" i="13"/>
  <c r="DE181" i="13" l="1"/>
  <c r="DA182" i="13"/>
  <c r="DG182" i="13" s="1"/>
  <c r="CY182" i="13"/>
  <c r="DE182" i="13" l="1"/>
  <c r="DA183" i="13"/>
  <c r="DG183" i="13" s="1"/>
  <c r="CY183" i="13"/>
  <c r="DE183" i="13" l="1"/>
  <c r="DA184" i="13"/>
  <c r="DG184" i="13" s="1"/>
  <c r="CY184" i="13"/>
  <c r="DE184" i="13" l="1"/>
  <c r="CY185" i="13"/>
  <c r="DA185" i="13"/>
  <c r="DG185" i="13" s="1"/>
  <c r="DA186" i="13" l="1"/>
  <c r="DG186" i="13" s="1"/>
  <c r="CY186" i="13"/>
  <c r="DE185" i="13"/>
  <c r="DE186" i="13" l="1"/>
  <c r="DA187" i="13"/>
  <c r="DG187" i="13" s="1"/>
  <c r="CY187" i="13"/>
  <c r="DE187" i="13" s="1"/>
  <c r="CY188" i="13" l="1"/>
  <c r="DA188" i="13"/>
  <c r="DG188" i="13" s="1"/>
  <c r="DA189" i="13" l="1"/>
  <c r="DG189" i="13" s="1"/>
  <c r="CY189" i="13"/>
  <c r="DE188" i="13"/>
  <c r="DE189" i="13" l="1"/>
  <c r="DA190" i="13"/>
  <c r="DG190" i="13" s="1"/>
  <c r="CY190" i="13"/>
  <c r="DE190" i="13" s="1"/>
  <c r="DA191" i="13" l="1"/>
  <c r="DG191" i="13" s="1"/>
  <c r="CY191" i="13"/>
  <c r="DE191" i="13" l="1"/>
  <c r="CY192" i="13"/>
  <c r="DA192" i="13"/>
  <c r="DG192" i="13" s="1"/>
  <c r="DA193" i="13" l="1"/>
  <c r="DG193" i="13" s="1"/>
  <c r="CY193" i="13"/>
  <c r="DE192" i="13"/>
  <c r="DE193" i="13" l="1"/>
  <c r="DA194" i="13"/>
  <c r="DG194" i="13" s="1"/>
  <c r="CY194" i="13"/>
  <c r="DE194" i="13" s="1"/>
  <c r="CY195" i="13" l="1"/>
  <c r="DA195" i="13"/>
  <c r="DG195" i="13" s="1"/>
  <c r="DA196" i="13" l="1"/>
  <c r="DG196" i="13" s="1"/>
  <c r="CY196" i="13"/>
  <c r="DE195" i="13"/>
  <c r="DE196" i="13" l="1"/>
  <c r="DA197" i="13"/>
  <c r="DG197" i="13" s="1"/>
  <c r="CY197" i="13"/>
  <c r="DE197" i="13" l="1"/>
  <c r="CY198" i="13"/>
  <c r="DA198" i="13"/>
  <c r="DG198" i="13" s="1"/>
  <c r="DA199" i="13" l="1"/>
  <c r="DG199" i="13" s="1"/>
  <c r="CY199" i="13"/>
  <c r="DE198" i="13"/>
  <c r="DE199" i="13" l="1"/>
  <c r="CY200" i="13"/>
  <c r="DA200" i="13"/>
  <c r="DG200" i="13" s="1"/>
  <c r="DA201" i="13" l="1"/>
  <c r="DG201" i="13" s="1"/>
  <c r="CY201" i="13"/>
  <c r="DE200" i="13"/>
  <c r="DE201" i="13" l="1"/>
  <c r="DA202" i="13"/>
  <c r="DG202" i="13" s="1"/>
  <c r="CY202" i="13"/>
  <c r="DE202" i="13" l="1"/>
  <c r="DA203" i="13"/>
  <c r="DG203" i="13" s="1"/>
  <c r="CY203" i="13"/>
  <c r="DE203" i="13" l="1"/>
  <c r="CY204" i="13"/>
  <c r="DA204" i="13"/>
  <c r="DG204" i="13" s="1"/>
  <c r="DA205" i="13" l="1"/>
  <c r="DG205" i="13" s="1"/>
  <c r="CY205" i="13"/>
  <c r="DE204" i="13"/>
  <c r="DE205" i="13" l="1"/>
  <c r="DA206" i="13"/>
  <c r="DG206" i="13" s="1"/>
  <c r="CY206" i="13"/>
  <c r="DE206" i="13" l="1"/>
  <c r="DA207" i="13"/>
  <c r="DG207" i="13" s="1"/>
  <c r="CY207" i="13"/>
  <c r="DE207" i="13" l="1"/>
  <c r="CY208" i="13"/>
  <c r="DA208" i="13"/>
  <c r="DG208" i="13" s="1"/>
  <c r="DA209" i="13" l="1"/>
  <c r="DG209" i="13" s="1"/>
  <c r="CY209" i="13"/>
  <c r="DE208" i="13"/>
  <c r="DE209" i="13" l="1"/>
  <c r="DA210" i="13"/>
  <c r="DG210" i="13" s="1"/>
  <c r="CY210" i="13"/>
  <c r="DE210" i="13" l="1"/>
  <c r="CY211" i="13"/>
  <c r="DA211" i="13"/>
  <c r="DG211" i="13" s="1"/>
  <c r="CY212" i="13" l="1"/>
  <c r="DA212" i="13"/>
  <c r="DG212" i="13" s="1"/>
  <c r="DE211" i="13"/>
  <c r="DA213" i="13" l="1"/>
  <c r="DG213" i="13" s="1"/>
  <c r="CY213" i="13"/>
  <c r="DE212" i="13"/>
  <c r="DE213" i="13" l="1"/>
  <c r="DA214" i="13"/>
  <c r="DG214" i="13" s="1"/>
  <c r="CY214" i="13"/>
  <c r="DE214" i="13" l="1"/>
  <c r="CY215" i="13"/>
  <c r="DA215" i="13"/>
  <c r="DG215" i="13" s="1"/>
  <c r="DA216" i="13" l="1"/>
  <c r="DG216" i="13" s="1"/>
  <c r="CY216" i="13"/>
  <c r="DE215" i="13"/>
  <c r="DE216" i="13" l="1"/>
  <c r="DA217" i="13"/>
  <c r="DG217" i="13" s="1"/>
  <c r="CY217" i="13"/>
  <c r="DE217" i="13" l="1"/>
  <c r="CY218" i="13"/>
  <c r="DA218" i="13"/>
  <c r="DG218" i="13" s="1"/>
  <c r="DA219" i="13" l="1"/>
  <c r="DG219" i="13" s="1"/>
  <c r="CY219" i="13"/>
  <c r="DE218" i="13"/>
  <c r="DE219" i="13" l="1"/>
  <c r="CY220" i="13"/>
  <c r="DA220" i="13"/>
  <c r="DG220" i="13" s="1"/>
  <c r="DA221" i="13" l="1"/>
  <c r="DG221" i="13" s="1"/>
  <c r="CY221" i="13"/>
  <c r="DE220" i="13"/>
  <c r="DE221" i="13" l="1"/>
  <c r="DA222" i="13"/>
  <c r="DG222" i="13" s="1"/>
  <c r="CY222" i="13"/>
  <c r="DE222" i="13" l="1"/>
  <c r="DA223" i="13"/>
  <c r="DG223" i="13" s="1"/>
  <c r="CY223" i="13"/>
  <c r="DE223" i="13" l="1"/>
  <c r="CY224" i="13"/>
  <c r="DA224" i="13"/>
  <c r="DG224" i="13" s="1"/>
  <c r="DA225" i="13" l="1"/>
  <c r="DG225" i="13" s="1"/>
  <c r="CY225" i="13"/>
  <c r="DE224" i="13"/>
  <c r="DE225" i="13" l="1"/>
  <c r="CY226" i="13"/>
  <c r="DA226" i="13"/>
  <c r="DG226" i="13" s="1"/>
  <c r="CY227" i="13" l="1"/>
  <c r="DA227" i="13"/>
  <c r="DG227" i="13" s="1"/>
  <c r="DE226" i="13"/>
  <c r="CY228" i="13" l="1"/>
  <c r="DA228" i="13"/>
  <c r="DG228" i="13" s="1"/>
  <c r="DE227" i="13"/>
  <c r="DA229" i="13" l="1"/>
  <c r="DG229" i="13" s="1"/>
  <c r="CY229" i="13"/>
  <c r="DE228" i="13"/>
  <c r="DE229" i="13" l="1"/>
  <c r="DA230" i="13"/>
  <c r="DG230" i="13" s="1"/>
  <c r="CY230" i="13"/>
  <c r="DE230" i="13" l="1"/>
  <c r="CY231" i="13"/>
  <c r="DA231" i="13"/>
  <c r="DG231" i="13" s="1"/>
  <c r="DA232" i="13" l="1"/>
  <c r="DG232" i="13" s="1"/>
  <c r="CY232" i="13"/>
  <c r="DE231" i="13"/>
  <c r="DE232" i="13" l="1"/>
  <c r="DA233" i="13"/>
  <c r="DG233" i="13" s="1"/>
  <c r="CY233" i="13"/>
  <c r="DE233" i="13" l="1"/>
  <c r="DA234" i="13"/>
  <c r="DG234" i="13" s="1"/>
  <c r="CY234" i="13"/>
  <c r="DE234" i="13" l="1"/>
  <c r="DA235" i="13"/>
  <c r="DG235" i="13" s="1"/>
  <c r="CY235" i="13"/>
  <c r="DE235" i="13" l="1"/>
  <c r="DA236" i="13"/>
  <c r="DG236" i="13" s="1"/>
  <c r="CY236" i="13"/>
  <c r="DE236" i="13" l="1"/>
  <c r="DA237" i="13"/>
  <c r="DG237" i="13" s="1"/>
  <c r="CY237" i="13"/>
  <c r="DE237" i="13" l="1"/>
  <c r="DA238" i="13"/>
  <c r="DG238" i="13" s="1"/>
  <c r="CY238" i="13"/>
  <c r="DE238" i="13" l="1"/>
  <c r="DA239" i="13"/>
  <c r="DG239" i="13" s="1"/>
  <c r="CY239" i="13"/>
  <c r="DE239" i="13" l="1"/>
  <c r="DA240" i="13"/>
  <c r="DG240" i="13" s="1"/>
  <c r="CY240" i="13"/>
  <c r="DE240" i="13" l="1"/>
  <c r="DA241" i="13"/>
  <c r="DG241" i="13" s="1"/>
  <c r="CY241" i="13"/>
  <c r="DE241" i="13" s="1"/>
  <c r="DA242" i="13" l="1"/>
  <c r="DG242" i="13" s="1"/>
  <c r="CY242" i="13"/>
  <c r="DE242" i="13" l="1"/>
  <c r="DA243" i="13"/>
  <c r="DG243" i="13" s="1"/>
  <c r="CY243" i="13"/>
  <c r="DE243" i="13" l="1"/>
  <c r="CY244" i="13"/>
  <c r="DA244" i="13"/>
  <c r="DG244" i="13" s="1"/>
  <c r="DA245" i="13" l="1"/>
  <c r="DG245" i="13" s="1"/>
  <c r="CY245" i="13"/>
  <c r="DE244" i="13"/>
  <c r="DE245" i="13" l="1"/>
  <c r="DA246" i="13"/>
  <c r="DG246" i="13" s="1"/>
  <c r="CY246" i="13"/>
  <c r="DE246" i="13" s="1"/>
  <c r="DA247" i="13" l="1"/>
  <c r="DG247" i="13" s="1"/>
  <c r="CY247" i="13"/>
  <c r="DE247" i="13" l="1"/>
  <c r="CY248" i="13"/>
  <c r="DA248" i="13"/>
  <c r="DG248" i="13" s="1"/>
  <c r="DA249" i="13" l="1"/>
  <c r="DG249" i="13" s="1"/>
  <c r="CY249" i="13"/>
  <c r="DE248" i="13"/>
  <c r="DE249" i="13" l="1"/>
  <c r="DA250" i="13"/>
  <c r="DG250" i="13" s="1"/>
  <c r="CY250" i="13"/>
  <c r="DE250" i="13" l="1"/>
  <c r="DA251" i="13"/>
  <c r="DG251" i="13" s="1"/>
  <c r="CY251" i="13"/>
  <c r="DE251" i="13" l="1"/>
  <c r="DA252" i="13"/>
  <c r="DG252" i="13" s="1"/>
  <c r="CY252" i="13"/>
  <c r="DE252" i="13" l="1"/>
  <c r="DA253" i="13"/>
  <c r="DG253" i="13" s="1"/>
  <c r="CY253" i="13"/>
  <c r="DE253" i="13" l="1"/>
  <c r="DA254" i="13"/>
  <c r="DG254" i="13" s="1"/>
  <c r="CY254" i="13"/>
  <c r="DE254" i="13" l="1"/>
  <c r="DA255" i="13"/>
  <c r="DG255" i="13" s="1"/>
  <c r="CY255" i="13"/>
  <c r="DE255" i="13" l="1"/>
  <c r="DA256" i="13"/>
  <c r="DG256" i="13" s="1"/>
  <c r="CY256" i="13"/>
  <c r="DE256" i="13" s="1"/>
  <c r="DA257" i="13" l="1"/>
  <c r="DG257" i="13" s="1"/>
  <c r="CY257" i="13"/>
  <c r="DE257" i="13" l="1"/>
  <c r="DA258" i="13"/>
  <c r="DG258" i="13" s="1"/>
  <c r="CY258" i="13"/>
  <c r="DE258" i="13" l="1"/>
  <c r="DA259" i="13"/>
  <c r="DG259" i="13" s="1"/>
  <c r="CY259" i="13"/>
  <c r="DE259" i="13" l="1"/>
  <c r="CY260" i="13"/>
  <c r="DA260" i="13"/>
  <c r="DG260" i="13" s="1"/>
  <c r="DA261" i="13" l="1"/>
  <c r="DG261" i="13" s="1"/>
  <c r="CY261" i="13"/>
  <c r="DE260" i="13"/>
  <c r="DE261" i="13" l="1"/>
  <c r="DA262" i="13"/>
  <c r="DG262" i="13" s="1"/>
  <c r="CY262" i="13"/>
  <c r="DE262" i="13" l="1"/>
  <c r="DA263" i="13"/>
  <c r="DG263" i="13" s="1"/>
  <c r="CY263" i="13"/>
  <c r="DE263" i="13" l="1"/>
  <c r="DA264" i="13"/>
  <c r="DG264" i="13" s="1"/>
  <c r="CY264" i="13"/>
  <c r="DE264" i="13" s="1"/>
  <c r="CY265" i="13" l="1"/>
  <c r="DA265" i="13"/>
  <c r="DG265" i="13" s="1"/>
  <c r="DA266" i="13" l="1"/>
  <c r="DG266" i="13" s="1"/>
  <c r="CY266" i="13"/>
  <c r="DE265" i="13"/>
  <c r="DE266" i="13" l="1"/>
  <c r="CY267" i="13"/>
  <c r="DA267" i="13"/>
  <c r="DG267" i="13" s="1"/>
  <c r="DA268" i="13" l="1"/>
  <c r="DG268" i="13" s="1"/>
  <c r="CY268" i="13"/>
  <c r="DE267" i="13"/>
  <c r="DE268" i="13" l="1"/>
  <c r="DA269" i="13"/>
  <c r="DG269" i="13" s="1"/>
  <c r="CY269" i="13"/>
  <c r="DE269" i="13" l="1"/>
  <c r="DA270" i="13"/>
  <c r="DG270" i="13" s="1"/>
  <c r="CY270" i="13"/>
  <c r="DE270" i="13" l="1"/>
  <c r="DA271" i="13"/>
  <c r="DG271" i="13" s="1"/>
  <c r="CY271" i="13"/>
  <c r="DE271" i="13" l="1"/>
  <c r="DA272" i="13"/>
  <c r="DG272" i="13" s="1"/>
  <c r="CY272" i="13"/>
  <c r="DE272" i="13" l="1"/>
  <c r="CY273" i="13"/>
  <c r="DA273" i="13"/>
  <c r="DG273" i="13" s="1"/>
  <c r="DA274" i="13" l="1"/>
  <c r="DG274" i="13" s="1"/>
  <c r="CY274" i="13"/>
  <c r="DE273" i="13"/>
  <c r="DE274" i="13" l="1"/>
  <c r="DA275" i="13"/>
  <c r="DG275" i="13" s="1"/>
  <c r="CY275" i="13"/>
  <c r="DE275" i="13" l="1"/>
  <c r="CY276" i="13"/>
  <c r="DA276" i="13"/>
  <c r="DG276" i="13" s="1"/>
  <c r="DA277" i="13" l="1"/>
  <c r="DG277" i="13" s="1"/>
  <c r="CY277" i="13"/>
  <c r="DE276" i="13"/>
  <c r="DE277" i="13" l="1"/>
  <c r="DA278" i="13"/>
  <c r="DG278" i="13" s="1"/>
  <c r="CY278" i="13"/>
  <c r="DE278" i="13" l="1"/>
  <c r="DA279" i="13"/>
  <c r="DG279" i="13" s="1"/>
  <c r="CY279" i="13"/>
  <c r="DE279" i="13" l="1"/>
  <c r="DA280" i="13"/>
  <c r="DG280" i="13" s="1"/>
  <c r="CY280" i="13"/>
  <c r="DE280" i="13" l="1"/>
  <c r="CY281" i="13"/>
  <c r="DA281" i="13"/>
  <c r="DG281" i="13" s="1"/>
  <c r="DA282" i="13" l="1"/>
  <c r="DG282" i="13" s="1"/>
  <c r="CY282" i="13"/>
  <c r="DE281" i="13"/>
  <c r="DE282" i="13" l="1"/>
  <c r="DA283" i="13"/>
  <c r="DG283" i="13" s="1"/>
  <c r="CY283" i="13"/>
  <c r="DE283" i="13" l="1"/>
  <c r="CY284" i="13"/>
  <c r="DA284" i="13"/>
  <c r="DG284" i="13" s="1"/>
  <c r="DA285" i="13" l="1"/>
  <c r="DG285" i="13" s="1"/>
  <c r="CY285" i="13"/>
  <c r="DE284" i="13"/>
  <c r="DE285" i="13" l="1"/>
  <c r="DA286" i="13"/>
  <c r="DG286" i="13" s="1"/>
  <c r="CY286" i="13"/>
  <c r="DE286" i="13" l="1"/>
  <c r="DA287" i="13"/>
  <c r="DG287" i="13" s="1"/>
  <c r="CY287" i="13"/>
  <c r="DE287" i="13" l="1"/>
  <c r="CY288" i="13"/>
  <c r="DA288" i="13"/>
  <c r="DG288" i="13" s="1"/>
  <c r="DA289" i="13" l="1"/>
  <c r="DG289" i="13" s="1"/>
  <c r="CY289" i="13"/>
  <c r="DE288" i="13"/>
  <c r="DE289" i="13" l="1"/>
  <c r="DA290" i="13"/>
  <c r="DG290" i="13" s="1"/>
  <c r="CY290" i="13"/>
  <c r="DE290" i="13" l="1"/>
  <c r="DA291" i="13"/>
  <c r="DG291" i="13" s="1"/>
  <c r="CY291" i="13"/>
  <c r="DE291" i="13" l="1"/>
  <c r="DA292" i="13"/>
  <c r="DG292" i="13" s="1"/>
  <c r="CY292" i="13"/>
  <c r="DE292" i="13" l="1"/>
  <c r="DA293" i="13"/>
  <c r="DG293" i="13" s="1"/>
  <c r="CY293" i="13"/>
  <c r="DE293" i="13" l="1"/>
  <c r="DA294" i="13"/>
  <c r="DG294" i="13" s="1"/>
  <c r="CY294" i="13"/>
  <c r="DE294" i="13" l="1"/>
  <c r="CY295" i="13"/>
  <c r="DA295" i="13"/>
  <c r="DG295" i="13" s="1"/>
  <c r="DA296" i="13" l="1"/>
  <c r="DG296" i="13" s="1"/>
  <c r="CY296" i="13"/>
  <c r="DE295" i="13"/>
  <c r="DE296" i="13" l="1"/>
  <c r="DA297" i="13"/>
  <c r="DG297" i="13" s="1"/>
  <c r="CY297" i="13"/>
  <c r="DE297" i="13" l="1"/>
  <c r="DA298" i="13"/>
  <c r="DG298" i="13" s="1"/>
  <c r="CY298" i="13"/>
  <c r="DE298" i="13" l="1"/>
  <c r="DA299" i="13"/>
  <c r="DG299" i="13" s="1"/>
  <c r="CY299" i="13"/>
  <c r="DE299" i="13" l="1"/>
  <c r="CY300" i="13"/>
  <c r="DA300" i="13"/>
  <c r="DG300" i="13" s="1"/>
  <c r="DA301" i="13" l="1"/>
  <c r="DG301" i="13" s="1"/>
  <c r="CY301" i="13"/>
  <c r="DE300" i="13"/>
  <c r="DE301" i="13" l="1"/>
  <c r="DA302" i="13"/>
  <c r="DG302" i="13" s="1"/>
  <c r="CY302" i="13"/>
  <c r="DE302" i="13" l="1"/>
  <c r="DA303" i="13"/>
  <c r="DG303" i="13" s="1"/>
  <c r="CY303" i="13"/>
  <c r="DE303" i="13" l="1"/>
  <c r="DA304" i="13"/>
  <c r="DG304" i="13" s="1"/>
  <c r="CY304" i="13"/>
  <c r="DE304" i="13" l="1"/>
  <c r="CY305" i="13"/>
  <c r="DA305" i="13"/>
  <c r="DG305" i="13" s="1"/>
  <c r="CY306" i="13" l="1"/>
  <c r="DA306" i="13"/>
  <c r="DG306" i="13" s="1"/>
  <c r="DE305" i="13"/>
  <c r="DA307" i="13" l="1"/>
  <c r="DG307" i="13" s="1"/>
  <c r="CY307" i="13"/>
  <c r="DE306" i="13"/>
  <c r="DE307" i="13" l="1"/>
  <c r="CY308" i="13"/>
  <c r="DA308" i="13"/>
  <c r="DG308" i="13" s="1"/>
  <c r="DA309" i="13" l="1"/>
  <c r="DG309" i="13" s="1"/>
  <c r="CY309" i="13"/>
  <c r="DE308" i="13"/>
  <c r="DE309" i="13" l="1"/>
  <c r="DA310" i="13"/>
  <c r="DG310" i="13" s="1"/>
  <c r="CY310" i="13"/>
  <c r="DE310" i="13" l="1"/>
  <c r="DA311" i="13"/>
  <c r="DG311" i="13" s="1"/>
  <c r="CY311" i="13"/>
  <c r="DE311" i="13" l="1"/>
  <c r="DA312" i="13"/>
  <c r="DG312" i="13" s="1"/>
  <c r="CY312" i="13"/>
  <c r="DE312" i="13" l="1"/>
  <c r="DA313" i="13"/>
  <c r="DG313" i="13" s="1"/>
  <c r="CY313" i="13"/>
  <c r="DE313" i="13" l="1"/>
  <c r="DA314" i="13"/>
  <c r="DG314" i="13" s="1"/>
  <c r="CY314" i="13"/>
  <c r="DE314" i="13" s="1"/>
  <c r="DA315" i="13" l="1"/>
  <c r="DG315" i="13" s="1"/>
  <c r="CY315" i="13"/>
  <c r="DE315" i="13" l="1"/>
  <c r="CY316" i="13"/>
  <c r="DA316" i="13"/>
  <c r="DG316" i="13" s="1"/>
  <c r="DA317" i="13" l="1"/>
  <c r="DG317" i="13" s="1"/>
  <c r="CY317" i="13"/>
  <c r="DE316" i="13"/>
  <c r="DE317" i="13" l="1"/>
  <c r="DA318" i="13"/>
  <c r="DG318" i="13" s="1"/>
  <c r="CY318" i="13"/>
  <c r="DE318" i="13" s="1"/>
  <c r="DA319" i="13" l="1"/>
  <c r="DG319" i="13" s="1"/>
  <c r="CY319" i="13"/>
  <c r="DE319" i="13" l="1"/>
  <c r="DA320" i="13"/>
  <c r="DG320" i="13" s="1"/>
  <c r="CY320" i="13"/>
  <c r="DE320" i="13" s="1"/>
  <c r="DA321" i="13" l="1"/>
  <c r="DG321" i="13" s="1"/>
  <c r="CY321" i="13"/>
  <c r="DE321" i="13" l="1"/>
  <c r="DA322" i="13"/>
  <c r="DG322" i="13" s="1"/>
  <c r="CY322" i="13"/>
  <c r="DE322" i="13" l="1"/>
  <c r="DA323" i="13"/>
  <c r="DG323" i="13" s="1"/>
  <c r="CY323" i="13"/>
  <c r="DE323" i="13" l="1"/>
  <c r="CY324" i="13"/>
  <c r="DA324" i="13"/>
  <c r="DG324" i="13" s="1"/>
  <c r="DA325" i="13" l="1"/>
  <c r="DG325" i="13" s="1"/>
  <c r="CY325" i="13"/>
  <c r="DE324" i="13"/>
  <c r="DE325" i="13" l="1"/>
  <c r="DA326" i="13"/>
  <c r="DG326" i="13" s="1"/>
  <c r="CY326" i="13"/>
  <c r="DE326" i="13" l="1"/>
  <c r="DA327" i="13"/>
  <c r="DG327" i="13" s="1"/>
  <c r="CY327" i="13"/>
  <c r="DE327" i="13" l="1"/>
  <c r="CY328" i="13"/>
  <c r="DA328" i="13"/>
  <c r="DG328" i="13" s="1"/>
  <c r="DA329" i="13" l="1"/>
  <c r="DG329" i="13" s="1"/>
  <c r="CY329" i="13"/>
  <c r="DE328" i="13"/>
  <c r="DE329" i="13" l="1"/>
  <c r="DA330" i="13"/>
  <c r="DG330" i="13" s="1"/>
  <c r="CY330" i="13"/>
  <c r="DE330" i="13" l="1"/>
  <c r="DA331" i="13"/>
  <c r="DG331" i="13" s="1"/>
  <c r="CY331" i="13"/>
  <c r="DE331" i="13" l="1"/>
  <c r="DA332" i="13"/>
  <c r="DG332" i="13" s="1"/>
  <c r="CY332" i="13"/>
  <c r="DE332" i="13" l="1"/>
  <c r="DA333" i="13"/>
  <c r="DG333" i="13" s="1"/>
  <c r="CY333" i="13"/>
  <c r="DE333" i="13" l="1"/>
  <c r="CY334" i="13"/>
  <c r="DA334" i="13"/>
  <c r="DG334" i="13" s="1"/>
  <c r="DA335" i="13" l="1"/>
  <c r="DG335" i="13" s="1"/>
  <c r="CY335" i="13"/>
  <c r="DE334" i="13"/>
  <c r="DE335" i="13" l="1"/>
  <c r="CY336" i="13"/>
  <c r="DA336" i="13"/>
  <c r="DG336" i="13" s="1"/>
  <c r="CY337" i="13" l="1"/>
  <c r="DA337" i="13"/>
  <c r="DG337" i="13" s="1"/>
  <c r="DE336" i="13"/>
  <c r="CY338" i="13" l="1"/>
  <c r="DA338" i="13"/>
  <c r="DG338" i="13" s="1"/>
  <c r="DE337" i="13"/>
  <c r="DA339" i="13" l="1"/>
  <c r="DG339" i="13" s="1"/>
  <c r="CY339" i="13"/>
  <c r="DE338" i="13"/>
  <c r="DE339" i="13" l="1"/>
  <c r="DA340" i="13"/>
  <c r="DG340" i="13" s="1"/>
  <c r="CY340" i="13"/>
  <c r="DE340" i="13" l="1"/>
  <c r="DA341" i="13"/>
  <c r="DG341" i="13" s="1"/>
  <c r="CY341" i="13"/>
  <c r="DE341" i="13" l="1"/>
  <c r="CY342" i="13"/>
  <c r="DA342" i="13"/>
  <c r="DG342" i="13" s="1"/>
  <c r="DA343" i="13" l="1"/>
  <c r="DG343" i="13" s="1"/>
  <c r="CY343" i="13"/>
  <c r="DE342" i="13"/>
  <c r="DE343" i="13" l="1"/>
  <c r="DA344" i="13"/>
  <c r="DG344" i="13" s="1"/>
  <c r="CY344" i="13"/>
  <c r="DE344" i="13" l="1"/>
  <c r="CY345" i="13"/>
  <c r="DA345" i="13"/>
  <c r="DG345" i="13" s="1"/>
  <c r="DA346" i="13" l="1"/>
  <c r="DG346" i="13" s="1"/>
  <c r="CY346" i="13"/>
  <c r="DE345" i="13"/>
  <c r="DE346" i="13" l="1"/>
  <c r="DA347" i="13"/>
  <c r="DG347" i="13" s="1"/>
  <c r="CY347" i="13"/>
  <c r="DE347" i="13" l="1"/>
  <c r="DA348" i="13"/>
  <c r="DG348" i="13" s="1"/>
  <c r="CY348" i="13"/>
  <c r="DE348" i="13" l="1"/>
  <c r="CY349" i="13"/>
  <c r="DA349" i="13"/>
  <c r="DG349" i="13" s="1"/>
  <c r="CY350" i="13" l="1"/>
  <c r="DA350" i="13"/>
  <c r="DG350" i="13" s="1"/>
  <c r="DE349" i="13"/>
  <c r="DA351" i="13" l="1"/>
  <c r="DG351" i="13" s="1"/>
  <c r="CY351" i="13"/>
  <c r="DE350" i="13"/>
  <c r="DE351" i="13" l="1"/>
  <c r="DA352" i="13"/>
  <c r="DG352" i="13" s="1"/>
  <c r="CY352" i="13"/>
  <c r="DE352" i="13" l="1"/>
  <c r="DA353" i="13"/>
  <c r="DG353" i="13" s="1"/>
  <c r="CY353" i="13"/>
  <c r="DE353" i="13" l="1"/>
  <c r="CY354" i="13"/>
  <c r="DA354" i="13"/>
  <c r="DG354" i="13" s="1"/>
  <c r="DA355" i="13" l="1"/>
  <c r="DG355" i="13" s="1"/>
  <c r="CY355" i="13"/>
  <c r="DE354" i="13"/>
  <c r="DE355" i="13" l="1"/>
  <c r="CY356" i="13"/>
  <c r="DA356" i="13"/>
  <c r="DG356" i="13" s="1"/>
  <c r="DA357" i="13" l="1"/>
  <c r="DG357" i="13" s="1"/>
  <c r="CY357" i="13"/>
  <c r="DE356" i="13"/>
  <c r="DE357" i="13" l="1"/>
  <c r="CY358" i="13"/>
  <c r="DA358" i="13"/>
  <c r="DG358" i="13" s="1"/>
  <c r="DA359" i="13" l="1"/>
  <c r="DG359" i="13" s="1"/>
  <c r="CY359" i="13"/>
  <c r="DE358" i="13"/>
  <c r="DE359" i="13" l="1"/>
  <c r="DA360" i="13"/>
  <c r="DG360" i="13" s="1"/>
  <c r="CY360" i="13"/>
  <c r="DE360" i="13" l="1"/>
  <c r="CY361" i="13"/>
  <c r="DA361" i="13"/>
  <c r="DG361" i="13" s="1"/>
  <c r="DA362" i="13" l="1"/>
  <c r="DG362" i="13" s="1"/>
  <c r="CY362" i="13"/>
  <c r="DE361" i="13"/>
  <c r="DE362" i="13" l="1"/>
  <c r="DA363" i="13"/>
  <c r="DG363" i="13" s="1"/>
  <c r="CY363" i="13"/>
  <c r="DE363" i="13" l="1"/>
  <c r="DA364" i="13"/>
  <c r="DG364" i="13" s="1"/>
  <c r="CY364" i="13"/>
  <c r="DE364" i="13" l="1"/>
  <c r="DA365" i="13"/>
  <c r="DG365" i="13" s="1"/>
  <c r="CY365" i="13"/>
  <c r="DE365" i="13" l="1"/>
  <c r="CY366" i="13"/>
  <c r="DA366" i="13"/>
  <c r="DG366" i="13" s="1"/>
  <c r="DA367" i="13" l="1"/>
  <c r="DG367" i="13" s="1"/>
  <c r="CY367" i="13"/>
  <c r="DE366" i="13"/>
  <c r="DE367" i="13" l="1"/>
  <c r="DA368" i="13"/>
  <c r="DG368" i="13" s="1"/>
  <c r="CY368" i="13"/>
  <c r="DE368" i="13" s="1"/>
  <c r="DA369" i="13" l="1"/>
  <c r="DG369" i="13" s="1"/>
  <c r="CY369" i="13"/>
  <c r="DE369" i="13" l="1"/>
  <c r="CY370" i="13"/>
  <c r="DA370" i="13"/>
  <c r="DG370" i="13" s="1"/>
  <c r="DA371" i="13" l="1"/>
  <c r="DG371" i="13" s="1"/>
  <c r="CY371" i="13"/>
  <c r="DE370" i="13"/>
  <c r="DE371" i="13" l="1"/>
  <c r="DA372" i="13"/>
  <c r="DG372" i="13" s="1"/>
  <c r="CY372" i="13"/>
  <c r="DE372" i="13" s="1"/>
  <c r="DA373" i="13" l="1"/>
  <c r="DG373" i="13" s="1"/>
  <c r="CY373" i="13"/>
  <c r="DI194" i="13" l="1"/>
  <c r="DI330" i="13"/>
  <c r="DI313" i="13"/>
  <c r="DI263" i="13"/>
  <c r="DI136" i="13"/>
  <c r="DI355" i="13"/>
  <c r="DI150" i="13"/>
  <c r="DI18" i="13"/>
  <c r="DI64" i="13"/>
  <c r="DI361" i="13"/>
  <c r="DI290" i="13"/>
  <c r="DI137" i="13"/>
  <c r="DI260" i="13"/>
  <c r="DI161" i="13"/>
  <c r="DI152" i="13"/>
  <c r="DI287" i="13"/>
  <c r="DI354" i="13"/>
  <c r="DI226" i="13"/>
  <c r="DI262" i="13"/>
  <c r="DI96" i="13"/>
  <c r="DI372" i="13"/>
  <c r="DI16" i="13"/>
  <c r="DI320" i="13"/>
  <c r="DI317" i="13"/>
  <c r="DI124" i="13"/>
  <c r="DI176" i="13"/>
  <c r="DI14" i="13"/>
  <c r="DI166" i="13"/>
  <c r="DI212" i="13"/>
  <c r="DI42" i="13"/>
  <c r="DI73" i="13"/>
  <c r="DI236" i="13"/>
  <c r="DI19" i="13"/>
  <c r="DI280" i="13"/>
  <c r="DI21" i="13"/>
  <c r="DI202" i="13"/>
  <c r="DI135" i="13"/>
  <c r="DI158" i="13"/>
  <c r="DI227" i="13"/>
  <c r="DI123" i="13"/>
  <c r="DI201" i="13"/>
  <c r="DI203" i="13"/>
  <c r="DI22" i="13"/>
  <c r="DI118" i="13"/>
  <c r="DI182" i="13"/>
  <c r="DI231" i="13"/>
  <c r="DI247" i="13"/>
  <c r="DI327" i="13"/>
  <c r="DI344" i="13"/>
  <c r="DI62" i="13"/>
  <c r="DI133" i="13"/>
  <c r="DI92" i="13"/>
  <c r="DI293" i="13"/>
  <c r="DI101" i="13"/>
  <c r="DI308" i="13"/>
  <c r="DI143" i="13"/>
  <c r="DI195" i="13"/>
  <c r="DI145" i="13"/>
  <c r="DI97" i="13"/>
  <c r="DI193" i="13"/>
  <c r="DI356" i="13"/>
  <c r="DI66" i="13"/>
  <c r="DI106" i="13"/>
  <c r="DI20" i="13"/>
  <c r="DI341" i="13"/>
  <c r="DI359" i="13"/>
  <c r="DI357" i="13"/>
  <c r="DI364" i="13"/>
  <c r="DI70" i="13"/>
  <c r="DI185" i="13"/>
  <c r="DI121" i="13"/>
  <c r="DI337" i="13"/>
  <c r="DI348" i="13"/>
  <c r="DI334" i="13"/>
  <c r="DI109" i="13"/>
  <c r="DI79" i="13"/>
  <c r="DI232" i="13"/>
  <c r="DI77" i="13"/>
  <c r="DI122" i="13"/>
  <c r="DI17" i="13"/>
  <c r="DI371" i="13"/>
  <c r="DI110" i="13"/>
  <c r="DI159" i="13"/>
  <c r="DI286" i="13"/>
  <c r="DI224" i="13"/>
  <c r="DI323" i="13"/>
  <c r="DI220" i="13"/>
  <c r="DI342" i="13"/>
  <c r="DI347" i="13"/>
  <c r="DI28" i="13"/>
  <c r="DI47" i="13"/>
  <c r="DI99" i="13"/>
  <c r="DI58" i="13"/>
  <c r="DI27" i="13"/>
  <c r="DI196" i="13"/>
  <c r="DI276" i="13"/>
  <c r="DI119" i="13"/>
  <c r="DI60" i="13"/>
  <c r="DI300" i="13"/>
  <c r="DI331" i="13"/>
  <c r="DI115" i="13"/>
  <c r="DI273" i="13"/>
  <c r="DI148" i="13"/>
  <c r="DI335" i="13"/>
  <c r="DI138" i="13"/>
  <c r="DI81" i="13"/>
  <c r="DI170" i="13"/>
  <c r="DI351" i="13"/>
  <c r="DI200" i="13"/>
  <c r="DI370" i="13"/>
  <c r="DI343" i="13"/>
  <c r="DI261" i="13"/>
  <c r="DI319" i="13"/>
  <c r="DI233" i="13"/>
  <c r="DI125" i="13"/>
  <c r="DI295" i="13"/>
  <c r="DI271" i="13"/>
  <c r="DI312" i="13"/>
  <c r="DI248" i="13"/>
  <c r="DI105" i="13"/>
  <c r="DI274" i="13"/>
  <c r="DI369" i="13"/>
  <c r="DI93" i="13"/>
  <c r="DI171" i="13"/>
  <c r="DI214" i="13"/>
  <c r="DI213" i="13"/>
  <c r="DI237" i="13"/>
  <c r="DI85" i="13"/>
  <c r="DI44" i="13"/>
  <c r="DI51" i="13"/>
  <c r="DI191" i="13"/>
  <c r="DI266" i="13"/>
  <c r="DI222" i="13"/>
  <c r="DI113" i="13"/>
  <c r="DI174" i="13"/>
  <c r="DI175" i="13"/>
  <c r="DI37" i="13"/>
  <c r="DI353" i="13"/>
  <c r="DI267" i="13"/>
  <c r="DI250" i="13"/>
  <c r="DI75" i="13"/>
  <c r="DI223" i="13"/>
  <c r="DI130" i="13"/>
  <c r="DI234" i="13"/>
  <c r="DI333" i="13"/>
  <c r="DI316" i="13"/>
  <c r="DI82" i="13"/>
  <c r="DI50" i="13"/>
  <c r="DI76" i="13"/>
  <c r="DI309" i="13"/>
  <c r="DI249" i="13"/>
  <c r="DI155" i="13"/>
  <c r="DI142" i="13"/>
  <c r="DI131" i="13"/>
  <c r="DI307" i="13"/>
  <c r="DI217" i="13"/>
  <c r="DI132" i="13"/>
  <c r="DI277" i="13"/>
  <c r="DI78" i="13"/>
  <c r="DI256" i="13"/>
  <c r="DI34" i="13"/>
  <c r="DI209" i="13"/>
  <c r="DI336" i="13"/>
  <c r="DI57" i="13"/>
  <c r="DI30" i="13"/>
  <c r="DI23" i="13"/>
  <c r="DI157" i="13"/>
  <c r="DI71" i="13"/>
  <c r="DI74" i="13"/>
  <c r="DI306" i="13"/>
  <c r="DI89" i="13"/>
  <c r="DI239" i="13"/>
  <c r="DI255" i="13"/>
  <c r="DI40" i="13"/>
  <c r="DI225" i="13"/>
  <c r="DI363" i="13"/>
  <c r="DI94" i="13"/>
  <c r="DI149" i="13"/>
  <c r="DI177" i="13"/>
  <c r="DI241" i="13"/>
  <c r="DI186" i="13"/>
  <c r="DI91" i="13"/>
  <c r="DI153" i="13"/>
  <c r="DI238" i="13"/>
  <c r="DI206" i="13"/>
  <c r="DI288" i="13"/>
  <c r="DI168" i="13"/>
  <c r="DI147" i="13"/>
  <c r="DI284" i="13"/>
  <c r="DI278" i="13"/>
  <c r="DI39" i="13"/>
  <c r="DI269" i="13"/>
  <c r="DI25" i="13"/>
  <c r="DI258" i="13"/>
  <c r="DI38" i="13"/>
  <c r="DI358" i="13"/>
  <c r="DI373" i="13"/>
  <c r="DI332" i="13"/>
  <c r="DI111" i="13"/>
  <c r="DI95" i="13"/>
  <c r="DI61" i="13"/>
  <c r="DI69" i="13"/>
  <c r="DI272" i="13"/>
  <c r="DI297" i="13"/>
  <c r="DI216" i="13"/>
  <c r="DI24" i="13"/>
  <c r="DI139" i="13"/>
  <c r="DI324" i="13"/>
  <c r="DI59" i="13"/>
  <c r="DI36" i="13"/>
  <c r="DI329" i="13"/>
  <c r="DI291" i="13"/>
  <c r="DI338" i="13"/>
  <c r="DI32" i="13"/>
  <c r="DI205" i="13"/>
  <c r="DI328" i="13"/>
  <c r="DI366" i="13"/>
  <c r="DI253" i="13"/>
  <c r="DI162" i="13"/>
  <c r="DI54" i="13"/>
  <c r="DI65" i="13"/>
  <c r="DI211" i="13"/>
  <c r="DI178" i="13"/>
  <c r="DI301" i="13"/>
  <c r="DI156" i="13"/>
  <c r="DI346" i="13"/>
  <c r="DI48" i="13"/>
  <c r="DI259" i="13"/>
  <c r="DI108" i="13"/>
  <c r="DI112" i="13"/>
  <c r="DI246" i="13"/>
  <c r="DI46" i="13"/>
  <c r="DI281" i="13"/>
  <c r="DI254" i="13"/>
  <c r="DI285" i="13"/>
  <c r="DI302" i="13"/>
  <c r="DI141" i="13"/>
  <c r="DI367" i="13"/>
  <c r="DI207" i="13"/>
  <c r="DI304" i="13"/>
  <c r="DI365" i="13"/>
  <c r="DI299" i="13"/>
  <c r="DI83" i="13"/>
  <c r="DI179" i="13"/>
  <c r="DI240" i="13"/>
  <c r="DI251" i="13"/>
  <c r="DI169" i="13"/>
  <c r="DI56" i="13"/>
  <c r="DI318" i="13"/>
  <c r="DI88" i="13"/>
  <c r="DI172" i="13"/>
  <c r="DI350" i="13"/>
  <c r="DI146" i="13"/>
  <c r="DI134" i="13"/>
  <c r="DI120" i="13"/>
  <c r="DI114" i="13"/>
  <c r="DI340" i="13"/>
  <c r="DI49" i="13"/>
  <c r="DI265" i="13"/>
  <c r="DI52" i="13"/>
  <c r="DI181" i="13"/>
  <c r="DI67" i="13"/>
  <c r="DI144" i="13"/>
  <c r="DI305" i="13"/>
  <c r="DI103" i="13"/>
  <c r="DI244" i="13"/>
  <c r="DI15" i="13"/>
  <c r="DI321" i="13"/>
  <c r="DI325" i="13"/>
  <c r="DI184" i="13"/>
  <c r="DI180" i="13"/>
  <c r="DI41" i="13"/>
  <c r="DI218" i="13"/>
  <c r="DI117" i="13"/>
  <c r="DI98" i="13"/>
  <c r="DI311" i="13"/>
  <c r="DI270" i="13"/>
  <c r="DI104" i="13"/>
  <c r="DI107" i="13"/>
  <c r="DI235" i="13"/>
  <c r="DI31" i="13"/>
  <c r="DI151" i="13"/>
  <c r="DI80" i="13"/>
  <c r="DI252" i="13"/>
  <c r="DI187" i="13"/>
  <c r="DI192" i="13"/>
  <c r="DI229" i="13"/>
  <c r="DI55" i="13"/>
  <c r="DI368" i="13"/>
  <c r="DI198" i="13"/>
  <c r="DI63" i="13"/>
  <c r="DI268" i="13"/>
  <c r="DI164" i="13"/>
  <c r="DI163" i="13"/>
  <c r="DI283" i="13"/>
  <c r="DI362" i="13"/>
  <c r="DI116" i="13"/>
  <c r="DI127" i="13"/>
  <c r="DI43" i="13"/>
  <c r="DI165" i="13"/>
  <c r="DI140" i="13"/>
  <c r="DI208" i="13"/>
  <c r="DI289" i="13"/>
  <c r="DI53" i="13"/>
  <c r="DI310" i="13"/>
  <c r="DI215" i="13"/>
  <c r="DI129" i="13"/>
  <c r="DI197" i="13"/>
  <c r="DI84" i="13"/>
  <c r="DI360" i="13"/>
  <c r="DI90" i="13"/>
  <c r="DI160" i="13"/>
  <c r="DI296" i="13"/>
  <c r="DI45" i="13"/>
  <c r="DI86" i="13"/>
  <c r="DI243" i="13"/>
  <c r="DI87" i="13"/>
  <c r="DI326" i="13"/>
  <c r="DI204" i="13"/>
  <c r="DI264" i="13"/>
  <c r="DI35" i="13"/>
  <c r="DI199" i="13"/>
  <c r="DI298" i="13"/>
  <c r="DI189" i="13"/>
  <c r="DI294" i="13"/>
  <c r="DI315" i="13"/>
  <c r="DI322" i="13"/>
  <c r="DI29" i="13"/>
  <c r="DI100" i="13"/>
  <c r="DI221" i="13"/>
  <c r="DI303" i="13"/>
  <c r="DI190" i="13"/>
  <c r="DI292" i="13"/>
  <c r="DI282" i="13"/>
  <c r="DI228" i="13"/>
  <c r="DI68" i="13"/>
  <c r="DI242" i="13"/>
  <c r="DI26" i="13"/>
  <c r="DI128" i="13"/>
  <c r="DI210" i="13"/>
  <c r="DI167" i="13"/>
  <c r="DI102" i="13"/>
  <c r="DI126" i="13"/>
  <c r="DI72" i="13"/>
  <c r="DI219" i="13"/>
  <c r="DI188" i="13"/>
  <c r="DI154" i="13"/>
  <c r="DI245" i="13"/>
  <c r="DI257" i="13"/>
  <c r="DI349" i="13"/>
  <c r="DI352" i="13"/>
  <c r="DI230" i="13"/>
  <c r="DI345" i="13"/>
  <c r="DI339" i="13"/>
  <c r="DI275" i="13"/>
  <c r="DI173" i="13"/>
  <c r="DI314" i="13"/>
  <c r="DI183" i="13"/>
  <c r="DI279" i="13"/>
  <c r="DI33" i="13"/>
  <c r="DE373" i="13"/>
  <c r="C14" i="13"/>
  <c r="E14" i="13"/>
  <c r="K14" i="13" s="1"/>
  <c r="E15" i="13" l="1"/>
  <c r="K15" i="13" s="1"/>
  <c r="I14" i="13"/>
  <c r="E16" i="13" l="1"/>
  <c r="K16" i="13" s="1"/>
  <c r="C15" i="13"/>
  <c r="E17" i="13" l="1"/>
  <c r="K17" i="13" s="1"/>
  <c r="C16" i="13"/>
  <c r="I16" i="13" s="1"/>
  <c r="I15" i="13"/>
  <c r="E18" i="13" l="1"/>
  <c r="K18" i="13" s="1"/>
  <c r="C17" i="13"/>
  <c r="C18" i="13" l="1"/>
  <c r="I18" i="13" s="1"/>
  <c r="E19" i="13"/>
  <c r="K19" i="13" s="1"/>
  <c r="I17" i="13"/>
  <c r="C19" i="13" l="1"/>
  <c r="E20" i="13"/>
  <c r="K20" i="13" s="1"/>
  <c r="E21" i="13" l="1"/>
  <c r="K21" i="13" s="1"/>
  <c r="C20" i="13"/>
  <c r="I20" i="13" s="1"/>
  <c r="I19" i="13"/>
  <c r="C21" i="13" l="1"/>
  <c r="E22" i="13"/>
  <c r="K22" i="13" s="1"/>
  <c r="C22" i="13" l="1"/>
  <c r="I22" i="13" s="1"/>
  <c r="E23" i="13"/>
  <c r="K23" i="13" s="1"/>
  <c r="I21" i="13"/>
  <c r="C23" i="13" l="1"/>
  <c r="I23" i="13" s="1"/>
  <c r="E24" i="13"/>
  <c r="K24" i="13" s="1"/>
  <c r="E25" i="13" l="1"/>
  <c r="K25" i="13" s="1"/>
  <c r="C24" i="13"/>
  <c r="I24" i="13" s="1"/>
  <c r="C25" i="13" l="1"/>
  <c r="I25" i="13" s="1"/>
  <c r="E26" i="13"/>
  <c r="K26" i="13" s="1"/>
  <c r="E27" i="13" l="1"/>
  <c r="K27" i="13" s="1"/>
  <c r="C26" i="13"/>
  <c r="E28" i="13" l="1"/>
  <c r="K28" i="13" s="1"/>
  <c r="C27" i="13"/>
  <c r="I27" i="13" s="1"/>
  <c r="I26" i="13"/>
  <c r="E29" i="13" l="1"/>
  <c r="K29" i="13" s="1"/>
  <c r="C28" i="13"/>
  <c r="E30" i="13" l="1"/>
  <c r="K30" i="13" s="1"/>
  <c r="C29" i="13"/>
  <c r="I29" i="13" s="1"/>
  <c r="I28" i="13"/>
  <c r="C30" i="13" l="1"/>
  <c r="E31" i="13"/>
  <c r="K31" i="13" s="1"/>
  <c r="C31" i="13" l="1"/>
  <c r="I31" i="13" s="1"/>
  <c r="E32" i="13"/>
  <c r="K32" i="13" s="1"/>
  <c r="I30" i="13"/>
  <c r="E33" i="13" l="1"/>
  <c r="K33" i="13" s="1"/>
  <c r="C32" i="13"/>
  <c r="E34" i="13" l="1"/>
  <c r="K34" i="13" s="1"/>
  <c r="C33" i="13"/>
  <c r="I33" i="13" s="1"/>
  <c r="I32" i="13"/>
  <c r="E35" i="13" l="1"/>
  <c r="K35" i="13" s="1"/>
  <c r="C34" i="13"/>
  <c r="C35" i="13" l="1"/>
  <c r="I35" i="13" s="1"/>
  <c r="E36" i="13"/>
  <c r="K36" i="13" s="1"/>
  <c r="I34" i="13"/>
  <c r="E37" i="13" l="1"/>
  <c r="K37" i="13" s="1"/>
  <c r="C36" i="13"/>
  <c r="I36" i="13" s="1"/>
  <c r="C37" i="13" l="1"/>
  <c r="I37" i="13" s="1"/>
  <c r="E38" i="13"/>
  <c r="K38" i="13" s="1"/>
  <c r="C38" i="13" l="1"/>
  <c r="I38" i="13" l="1"/>
  <c r="F39" i="12" l="1"/>
  <c r="G39" i="12"/>
  <c r="M19" i="13" l="1"/>
  <c r="M21" i="13"/>
  <c r="M28" i="13"/>
  <c r="M30" i="13"/>
  <c r="M33" i="13"/>
  <c r="M38" i="13"/>
  <c r="M22" i="13"/>
  <c r="M31" i="13"/>
  <c r="M35" i="13"/>
  <c r="M15" i="13"/>
  <c r="M17" i="13"/>
  <c r="M24" i="13"/>
  <c r="M27" i="13"/>
  <c r="M16" i="13"/>
  <c r="M20" i="13"/>
  <c r="M29" i="13"/>
  <c r="M36" i="13"/>
  <c r="M25" i="13"/>
  <c r="M23" i="13"/>
  <c r="M26" i="13"/>
  <c r="M32" i="13"/>
  <c r="M34" i="13"/>
  <c r="M18" i="13"/>
  <c r="M37" i="13"/>
  <c r="M14" i="13"/>
  <c r="F45" i="12"/>
  <c r="F47" i="12" s="1"/>
  <c r="G45" i="12" l="1"/>
  <c r="F40" i="12"/>
  <c r="F41" i="12" s="1"/>
  <c r="G40" i="12"/>
  <c r="G41" i="12" s="1"/>
  <c r="I33" i="8" s="1"/>
  <c r="I39" i="8" s="1"/>
  <c r="I43" i="8" s="1"/>
  <c r="I41" i="8" l="1"/>
  <c r="H33" i="8"/>
  <c r="G47" i="12"/>
  <c r="FC15" i="13" l="1"/>
  <c r="FC19" i="13"/>
  <c r="FC23" i="13"/>
  <c r="FC16" i="13"/>
  <c r="FC20" i="13"/>
  <c r="FC24" i="13"/>
  <c r="FC17" i="13"/>
  <c r="FC21" i="13"/>
  <c r="FC25" i="13"/>
  <c r="FC18" i="13"/>
  <c r="FC14" i="13"/>
  <c r="FD14" i="13" s="1"/>
  <c r="FF14" i="13" s="1"/>
  <c r="EH18" i="13"/>
  <c r="EH22" i="13"/>
  <c r="FC22" i="13"/>
  <c r="EH15" i="13"/>
  <c r="EH19" i="13"/>
  <c r="EH23" i="13"/>
  <c r="EH16" i="13"/>
  <c r="EH24" i="13"/>
  <c r="EH21" i="13"/>
  <c r="EH17" i="13"/>
  <c r="EH25" i="13"/>
  <c r="EH14" i="13"/>
  <c r="EI14" i="13" s="1"/>
  <c r="EK14" i="13" s="1"/>
  <c r="EH20" i="13"/>
  <c r="FC27" i="13" l="1"/>
  <c r="FC31" i="13"/>
  <c r="FC35" i="13"/>
  <c r="FC28" i="13"/>
  <c r="FC32" i="13"/>
  <c r="FC36" i="13"/>
  <c r="FC29" i="13"/>
  <c r="FC33" i="13"/>
  <c r="FC37" i="13"/>
  <c r="FC34" i="13"/>
  <c r="EH26" i="13"/>
  <c r="EH30" i="13"/>
  <c r="EH34" i="13"/>
  <c r="EH27" i="13"/>
  <c r="EH31" i="13"/>
  <c r="EH35" i="13"/>
  <c r="FC26" i="13"/>
  <c r="EH32" i="13"/>
  <c r="EH28" i="13"/>
  <c r="EH37" i="13"/>
  <c r="FC30" i="13"/>
  <c r="EH33" i="13"/>
  <c r="EH36" i="13"/>
  <c r="EH29" i="13"/>
  <c r="FE14" i="13"/>
  <c r="FG14" i="13" s="1"/>
  <c r="FA15" i="13" s="1"/>
  <c r="FB15" i="13" s="1"/>
  <c r="EJ14" i="13"/>
  <c r="EL14" i="13" s="1"/>
  <c r="EF15" i="13" s="1"/>
  <c r="EG15" i="13" s="1"/>
  <c r="E21" i="16" l="1"/>
  <c r="G21" i="16" s="1"/>
  <c r="EI15" i="13"/>
  <c r="EK15" i="13" s="1"/>
  <c r="EJ15" i="13"/>
  <c r="EL15" i="13" s="1"/>
  <c r="EF16" i="13" s="1"/>
  <c r="FD15" i="13"/>
  <c r="FF15" i="13" s="1"/>
  <c r="FE15" i="13"/>
  <c r="FG15" i="13" s="1"/>
  <c r="FA16" i="13" s="1"/>
  <c r="I21" i="16" l="1"/>
  <c r="FB16" i="13"/>
  <c r="EG16" i="13"/>
  <c r="E22" i="16" l="1"/>
  <c r="G22" i="16" s="1"/>
  <c r="I22" i="16" s="1"/>
  <c r="FE16" i="13"/>
  <c r="FG16" i="13" s="1"/>
  <c r="FA17" i="13" s="1"/>
  <c r="FD16" i="13"/>
  <c r="FF16" i="13" s="1"/>
  <c r="EI16" i="13"/>
  <c r="EK16" i="13" s="1"/>
  <c r="EJ16" i="13"/>
  <c r="EL16" i="13" s="1"/>
  <c r="EF17" i="13" s="1"/>
  <c r="EG17" i="13" l="1"/>
  <c r="FB17" i="13"/>
  <c r="EI17" i="13" l="1"/>
  <c r="EK17" i="13" s="1"/>
  <c r="EJ17" i="13"/>
  <c r="EL17" i="13" s="1"/>
  <c r="EF18" i="13" s="1"/>
  <c r="FD17" i="13"/>
  <c r="FF17" i="13" s="1"/>
  <c r="FE17" i="13"/>
  <c r="FG17" i="13" s="1"/>
  <c r="FA18" i="13" s="1"/>
  <c r="EG18" i="13" l="1"/>
  <c r="FB18" i="13"/>
  <c r="FE18" i="13" l="1"/>
  <c r="FG18" i="13" s="1"/>
  <c r="FA19" i="13" s="1"/>
  <c r="FD18" i="13"/>
  <c r="FF18" i="13" s="1"/>
  <c r="EI18" i="13"/>
  <c r="EK18" i="13" s="1"/>
  <c r="EJ18" i="13"/>
  <c r="EL18" i="13" s="1"/>
  <c r="EF19" i="13" s="1"/>
  <c r="EG19" i="13" l="1"/>
  <c r="FB19" i="13"/>
  <c r="FE19" i="13" l="1"/>
  <c r="FG19" i="13" s="1"/>
  <c r="FA20" i="13" s="1"/>
  <c r="FD19" i="13"/>
  <c r="FF19" i="13" s="1"/>
  <c r="EJ19" i="13"/>
  <c r="EL19" i="13" s="1"/>
  <c r="EF20" i="13" s="1"/>
  <c r="EI19" i="13"/>
  <c r="EK19" i="13" s="1"/>
  <c r="FB20" i="13" l="1"/>
  <c r="EG20" i="13"/>
  <c r="EJ20" i="13" l="1"/>
  <c r="EL20" i="13" s="1"/>
  <c r="EF21" i="13" s="1"/>
  <c r="EI20" i="13"/>
  <c r="EK20" i="13" s="1"/>
  <c r="FE20" i="13"/>
  <c r="FG20" i="13" s="1"/>
  <c r="FA21" i="13" s="1"/>
  <c r="FD20" i="13"/>
  <c r="FF20" i="13" s="1"/>
  <c r="EG21" i="13" l="1"/>
  <c r="FB21" i="13"/>
  <c r="FD21" i="13" l="1"/>
  <c r="FF21" i="13" s="1"/>
  <c r="FE21" i="13"/>
  <c r="FG21" i="13" s="1"/>
  <c r="FA22" i="13" s="1"/>
  <c r="EI21" i="13"/>
  <c r="EK21" i="13" s="1"/>
  <c r="EJ21" i="13"/>
  <c r="EL21" i="13" s="1"/>
  <c r="EF22" i="13" s="1"/>
  <c r="EG22" i="13" l="1"/>
  <c r="FB22" i="13"/>
  <c r="FD22" i="13" l="1"/>
  <c r="FF22" i="13" s="1"/>
  <c r="FE22" i="13"/>
  <c r="FG22" i="13" s="1"/>
  <c r="FA23" i="13" s="1"/>
  <c r="EJ22" i="13"/>
  <c r="EL22" i="13" s="1"/>
  <c r="EF23" i="13" s="1"/>
  <c r="EI22" i="13"/>
  <c r="EK22" i="13" s="1"/>
  <c r="FB23" i="13" l="1"/>
  <c r="EG23" i="13"/>
  <c r="EI23" i="13" l="1"/>
  <c r="EK23" i="13" s="1"/>
  <c r="EJ23" i="13"/>
  <c r="EL23" i="13" s="1"/>
  <c r="EF24" i="13" s="1"/>
  <c r="FD23" i="13"/>
  <c r="FF23" i="13" s="1"/>
  <c r="FE23" i="13"/>
  <c r="FG23" i="13" s="1"/>
  <c r="FA24" i="13" s="1"/>
  <c r="EG24" i="13" l="1"/>
  <c r="FB24" i="13"/>
  <c r="FE24" i="13" l="1"/>
  <c r="FG24" i="13" s="1"/>
  <c r="FA25" i="13" s="1"/>
  <c r="FD24" i="13"/>
  <c r="FF24" i="13" s="1"/>
  <c r="EJ24" i="13"/>
  <c r="EL24" i="13" s="1"/>
  <c r="EF25" i="13" s="1"/>
  <c r="EI24" i="13"/>
  <c r="EK24" i="13" s="1"/>
  <c r="FB25" i="13" l="1"/>
  <c r="EG25" i="13"/>
  <c r="EI25" i="13" l="1"/>
  <c r="EK25" i="13" s="1"/>
  <c r="EJ25" i="13"/>
  <c r="EL25" i="13" s="1"/>
  <c r="EF26" i="13" s="1"/>
  <c r="FE25" i="13"/>
  <c r="FG25" i="13" s="1"/>
  <c r="FA26" i="13" s="1"/>
  <c r="FD25" i="13"/>
  <c r="FF25" i="13" s="1"/>
  <c r="FB26" i="13" l="1"/>
  <c r="EG26" i="13"/>
  <c r="EI26" i="13" l="1"/>
  <c r="EK26" i="13" s="1"/>
  <c r="EJ26" i="13"/>
  <c r="EL26" i="13" s="1"/>
  <c r="EF27" i="13" s="1"/>
  <c r="FD26" i="13"/>
  <c r="FF26" i="13" s="1"/>
  <c r="FE26" i="13"/>
  <c r="FG26" i="13" s="1"/>
  <c r="FA27" i="13" s="1"/>
  <c r="EG27" i="13" l="1"/>
  <c r="FB27" i="13"/>
  <c r="FD27" i="13" l="1"/>
  <c r="FF27" i="13" s="1"/>
  <c r="FE27" i="13"/>
  <c r="FG27" i="13" s="1"/>
  <c r="FA28" i="13" s="1"/>
  <c r="EJ27" i="13"/>
  <c r="EL27" i="13" s="1"/>
  <c r="EF28" i="13" s="1"/>
  <c r="EI27" i="13"/>
  <c r="EK27" i="13" s="1"/>
  <c r="EG28" i="13" l="1"/>
  <c r="FB28" i="13"/>
  <c r="FE28" i="13" l="1"/>
  <c r="FG28" i="13" s="1"/>
  <c r="FA29" i="13" s="1"/>
  <c r="FD28" i="13"/>
  <c r="FF28" i="13" s="1"/>
  <c r="EI28" i="13"/>
  <c r="EK28" i="13" s="1"/>
  <c r="EJ28" i="13"/>
  <c r="EL28" i="13" s="1"/>
  <c r="EF29" i="13" s="1"/>
  <c r="EG29" i="13" l="1"/>
  <c r="FB29" i="13"/>
  <c r="FD29" i="13" l="1"/>
  <c r="FF29" i="13" s="1"/>
  <c r="FE29" i="13"/>
  <c r="FG29" i="13" s="1"/>
  <c r="FA30" i="13" s="1"/>
  <c r="EI29" i="13"/>
  <c r="EK29" i="13" s="1"/>
  <c r="EJ29" i="13"/>
  <c r="EL29" i="13" s="1"/>
  <c r="EF30" i="13" s="1"/>
  <c r="FB30" i="13" l="1"/>
  <c r="EG30" i="13"/>
  <c r="EJ30" i="13" l="1"/>
  <c r="EL30" i="13" s="1"/>
  <c r="EF31" i="13" s="1"/>
  <c r="EI30" i="13"/>
  <c r="EK30" i="13" s="1"/>
  <c r="FE30" i="13"/>
  <c r="FG30" i="13" s="1"/>
  <c r="FA31" i="13" s="1"/>
  <c r="FD30" i="13"/>
  <c r="FF30" i="13" s="1"/>
  <c r="EG31" i="13" l="1"/>
  <c r="FB31" i="13"/>
  <c r="FE31" i="13" l="1"/>
  <c r="FG31" i="13" s="1"/>
  <c r="FA32" i="13" s="1"/>
  <c r="FD31" i="13"/>
  <c r="FF31" i="13" s="1"/>
  <c r="EI31" i="13"/>
  <c r="EK31" i="13" s="1"/>
  <c r="EJ31" i="13"/>
  <c r="EL31" i="13" s="1"/>
  <c r="EF32" i="13" s="1"/>
  <c r="FB32" i="13" l="1"/>
  <c r="EG32" i="13"/>
  <c r="EI32" i="13" l="1"/>
  <c r="EK32" i="13" s="1"/>
  <c r="EJ32" i="13"/>
  <c r="EL32" i="13" s="1"/>
  <c r="EF33" i="13" s="1"/>
  <c r="FD32" i="13"/>
  <c r="FF32" i="13" s="1"/>
  <c r="FE32" i="13"/>
  <c r="FG32" i="13" s="1"/>
  <c r="FA33" i="13" s="1"/>
  <c r="EG33" i="13" l="1"/>
  <c r="FB33" i="13"/>
  <c r="FE33" i="13" l="1"/>
  <c r="FG33" i="13" s="1"/>
  <c r="FA34" i="13" s="1"/>
  <c r="FD33" i="13"/>
  <c r="FF33" i="13" s="1"/>
  <c r="EJ33" i="13"/>
  <c r="EL33" i="13" s="1"/>
  <c r="EF34" i="13" s="1"/>
  <c r="EI33" i="13"/>
  <c r="EK33" i="13" s="1"/>
  <c r="FB34" i="13" l="1"/>
  <c r="EG34" i="13"/>
  <c r="EJ34" i="13" l="1"/>
  <c r="EL34" i="13" s="1"/>
  <c r="EF35" i="13" s="1"/>
  <c r="EI34" i="13"/>
  <c r="EK34" i="13" s="1"/>
  <c r="FE34" i="13"/>
  <c r="FG34" i="13" s="1"/>
  <c r="FA35" i="13" s="1"/>
  <c r="FD34" i="13"/>
  <c r="FF34" i="13" s="1"/>
  <c r="EG35" i="13" l="1"/>
  <c r="FB35" i="13"/>
  <c r="FE35" i="13" l="1"/>
  <c r="FG35" i="13" s="1"/>
  <c r="FA36" i="13" s="1"/>
  <c r="FD35" i="13"/>
  <c r="FF35" i="13" s="1"/>
  <c r="EI35" i="13"/>
  <c r="EK35" i="13" s="1"/>
  <c r="EJ35" i="13"/>
  <c r="EL35" i="13" s="1"/>
  <c r="EF36" i="13" s="1"/>
  <c r="EG36" i="13" l="1"/>
  <c r="FB36" i="13"/>
  <c r="FD36" i="13" l="1"/>
  <c r="FF36" i="13" s="1"/>
  <c r="FE36" i="13"/>
  <c r="FG36" i="13" s="1"/>
  <c r="FA37" i="13" s="1"/>
  <c r="EI36" i="13"/>
  <c r="EK36" i="13" s="1"/>
  <c r="EJ36" i="13"/>
  <c r="EL36" i="13" s="1"/>
  <c r="EF37" i="13" s="1"/>
  <c r="EG37" i="13" l="1"/>
  <c r="FB37" i="13"/>
  <c r="FE37" i="13" l="1"/>
  <c r="FG37" i="13" s="1"/>
  <c r="FA38" i="13" s="1"/>
  <c r="FD37" i="13"/>
  <c r="FF37" i="13" s="1"/>
  <c r="EJ37" i="13"/>
  <c r="EL37" i="13" s="1"/>
  <c r="EF38" i="13" s="1"/>
  <c r="EI37" i="13"/>
  <c r="EK37" i="13" s="1"/>
  <c r="FB38" i="13" l="1"/>
  <c r="EG38" i="13"/>
  <c r="E39" i="13"/>
  <c r="K39" i="13" s="1"/>
  <c r="F66" i="16"/>
  <c r="F73" i="16" s="1"/>
  <c r="M39" i="13" l="1"/>
  <c r="C39" i="13"/>
  <c r="I39" i="13" s="1"/>
  <c r="E40" i="13"/>
  <c r="K40" i="13" s="1"/>
  <c r="F35" i="16"/>
  <c r="G35" i="16" s="1"/>
  <c r="I35" i="16" s="1"/>
  <c r="F20" i="16"/>
  <c r="G20" i="16" s="1"/>
  <c r="F71" i="16"/>
  <c r="E41" i="13" l="1"/>
  <c r="K41" i="13" s="1"/>
  <c r="C40" i="13"/>
  <c r="I40" i="13" s="1"/>
  <c r="M40" i="13"/>
  <c r="L35" i="16"/>
  <c r="I20" i="16"/>
  <c r="K41" i="16"/>
  <c r="K42" i="16"/>
  <c r="K47" i="16"/>
  <c r="K38" i="16"/>
  <c r="K40" i="16"/>
  <c r="K36" i="16"/>
  <c r="K43" i="16"/>
  <c r="K37" i="16"/>
  <c r="K46" i="16"/>
  <c r="K39" i="16"/>
  <c r="K48" i="16"/>
  <c r="K49" i="16"/>
  <c r="K45" i="16"/>
  <c r="K44" i="16"/>
  <c r="L45" i="16"/>
  <c r="L40" i="16"/>
  <c r="L42" i="16"/>
  <c r="L36" i="16"/>
  <c r="L48" i="16"/>
  <c r="L43" i="16"/>
  <c r="L37" i="16"/>
  <c r="K50" i="16"/>
  <c r="L47" i="16"/>
  <c r="L38" i="16"/>
  <c r="L46" i="16"/>
  <c r="L39" i="16"/>
  <c r="L49" i="16"/>
  <c r="L44" i="16"/>
  <c r="L41" i="16"/>
  <c r="L50" i="16"/>
  <c r="K21" i="16"/>
  <c r="L21" i="16"/>
  <c r="L22" i="16"/>
  <c r="K22" i="16"/>
  <c r="K35" i="16"/>
  <c r="M41" i="13" l="1"/>
  <c r="C41" i="13"/>
  <c r="I41" i="13" s="1"/>
  <c r="E42" i="13"/>
  <c r="K42" i="13" s="1"/>
  <c r="E43" i="13" l="1"/>
  <c r="K43" i="13" s="1"/>
  <c r="C42" i="13"/>
  <c r="I42" i="13" s="1"/>
  <c r="M42" i="13"/>
  <c r="E44" i="13" l="1"/>
  <c r="K44" i="13" s="1"/>
  <c r="C43" i="13"/>
  <c r="I43" i="13" s="1"/>
  <c r="M43" i="13"/>
  <c r="E24" i="16"/>
  <c r="G24" i="16" s="1"/>
  <c r="E23" i="16"/>
  <c r="G23" i="16" s="1"/>
  <c r="C44" i="13" l="1"/>
  <c r="I44" i="13" s="1"/>
  <c r="E45" i="13"/>
  <c r="K45" i="13" s="1"/>
  <c r="M44" i="13"/>
  <c r="K23" i="16"/>
  <c r="I23" i="16"/>
  <c r="K24" i="16"/>
  <c r="I24" i="16"/>
  <c r="L24" i="16" s="1"/>
  <c r="C45" i="13" l="1"/>
  <c r="I45" i="13" s="1"/>
  <c r="E46" i="13"/>
  <c r="K46" i="13" s="1"/>
  <c r="M45" i="13"/>
  <c r="L23" i="16"/>
  <c r="M46" i="13" l="1"/>
  <c r="E47" i="13"/>
  <c r="K47" i="13" s="1"/>
  <c r="C46" i="13"/>
  <c r="I46" i="13" s="1"/>
  <c r="E48" i="13" l="1"/>
  <c r="K48" i="13" s="1"/>
  <c r="C47" i="13"/>
  <c r="I47" i="13" s="1"/>
  <c r="M47" i="13"/>
  <c r="E25" i="16"/>
  <c r="G25" i="16" s="1"/>
  <c r="E49" i="13" l="1"/>
  <c r="K49" i="13" s="1"/>
  <c r="C48" i="13"/>
  <c r="I48" i="13" s="1"/>
  <c r="M48" i="13"/>
  <c r="E26" i="16"/>
  <c r="G26" i="16" s="1"/>
  <c r="I25" i="16"/>
  <c r="K25" i="16"/>
  <c r="E50" i="13" l="1"/>
  <c r="K50" i="13" s="1"/>
  <c r="C49" i="13"/>
  <c r="M49" i="13"/>
  <c r="I26" i="16"/>
  <c r="L26" i="16" s="1"/>
  <c r="K26" i="16"/>
  <c r="L25" i="16"/>
  <c r="M50" i="13" l="1"/>
  <c r="E51" i="13"/>
  <c r="C50" i="13"/>
  <c r="I50" i="13" s="1"/>
  <c r="K51" i="13"/>
  <c r="I49" i="13"/>
  <c r="H40" i="12"/>
  <c r="E52" i="13" l="1"/>
  <c r="K52" i="13" s="1"/>
  <c r="C51" i="13"/>
  <c r="I51" i="13" s="1"/>
  <c r="M51" i="13"/>
  <c r="E27" i="16"/>
  <c r="G27" i="16" s="1"/>
  <c r="C52" i="13" l="1"/>
  <c r="I52" i="13" s="1"/>
  <c r="M52" i="13"/>
  <c r="E53" i="13"/>
  <c r="K53" i="13" s="1"/>
  <c r="K27" i="16"/>
  <c r="I27" i="16"/>
  <c r="M53" i="13" l="1"/>
  <c r="E54" i="13"/>
  <c r="K54" i="13" s="1"/>
  <c r="C53" i="13"/>
  <c r="I53" i="13" s="1"/>
  <c r="E28" i="16"/>
  <c r="G28" i="16" s="1"/>
  <c r="L27" i="16"/>
  <c r="E55" i="13" l="1"/>
  <c r="K55" i="13" s="1"/>
  <c r="M54" i="13"/>
  <c r="C54" i="13"/>
  <c r="I54" i="13" s="1"/>
  <c r="K28" i="16"/>
  <c r="I28" i="16"/>
  <c r="E56" i="13" l="1"/>
  <c r="K56" i="13" s="1"/>
  <c r="C55" i="13"/>
  <c r="I55" i="13" s="1"/>
  <c r="M55" i="13"/>
  <c r="L28" i="16"/>
  <c r="E29" i="16"/>
  <c r="G29" i="16" s="1"/>
  <c r="M56" i="13" l="1"/>
  <c r="E57" i="13"/>
  <c r="K57" i="13" s="1"/>
  <c r="C56" i="13"/>
  <c r="I56" i="13" s="1"/>
  <c r="K29" i="16"/>
  <c r="I29" i="16"/>
  <c r="M57" i="13" l="1"/>
  <c r="E58" i="13"/>
  <c r="C57" i="13"/>
  <c r="I57" i="13" s="1"/>
  <c r="K58" i="13"/>
  <c r="L29" i="16"/>
  <c r="E59" i="13" l="1"/>
  <c r="M58" i="13"/>
  <c r="C58" i="13"/>
  <c r="I58" i="13" s="1"/>
  <c r="K59" i="13"/>
  <c r="M59" i="13" l="1"/>
  <c r="E60" i="13"/>
  <c r="K60" i="13" s="1"/>
  <c r="C59" i="13"/>
  <c r="I59" i="13" s="1"/>
  <c r="E32" i="16"/>
  <c r="G32" i="16" s="1"/>
  <c r="E31" i="16"/>
  <c r="G31" i="16" s="1"/>
  <c r="E61" i="13" l="1"/>
  <c r="K61" i="13" s="1"/>
  <c r="C60" i="13"/>
  <c r="I60" i="13" s="1"/>
  <c r="M60" i="13"/>
  <c r="E33" i="16"/>
  <c r="G33" i="16" s="1"/>
  <c r="I32" i="16"/>
  <c r="L32" i="16" s="1"/>
  <c r="K32" i="16"/>
  <c r="K31" i="16"/>
  <c r="I31" i="16"/>
  <c r="L31" i="16" s="1"/>
  <c r="E62" i="13" l="1"/>
  <c r="K62" i="13" s="1"/>
  <c r="C61" i="13"/>
  <c r="I61" i="13" s="1"/>
  <c r="M61" i="13"/>
  <c r="K33" i="16"/>
  <c r="I33" i="16"/>
  <c r="L33" i="16" s="1"/>
  <c r="E63" i="13" l="1"/>
  <c r="K63" i="13" s="1"/>
  <c r="C62" i="13"/>
  <c r="I62" i="13" s="1"/>
  <c r="M62" i="13"/>
  <c r="E64" i="13" l="1"/>
  <c r="K64" i="13" s="1"/>
  <c r="C63" i="13"/>
  <c r="I63" i="13" s="1"/>
  <c r="M63" i="13"/>
  <c r="E34" i="16"/>
  <c r="G34" i="16" s="1"/>
  <c r="E65" i="13" l="1"/>
  <c r="K65" i="13" s="1"/>
  <c r="M64" i="13"/>
  <c r="C64" i="13"/>
  <c r="I64" i="13" s="1"/>
  <c r="I34" i="16"/>
  <c r="K34" i="16"/>
  <c r="E66" i="13" l="1"/>
  <c r="M65" i="13"/>
  <c r="K66" i="13"/>
  <c r="C65" i="13"/>
  <c r="I65" i="13" s="1"/>
  <c r="L34" i="16"/>
  <c r="E67" i="13" l="1"/>
  <c r="K67" i="13" s="1"/>
  <c r="C66" i="13"/>
  <c r="I66" i="13" s="1"/>
  <c r="M66" i="13"/>
  <c r="M67" i="13" l="1"/>
  <c r="E68" i="13"/>
  <c r="K68" i="13" s="1"/>
  <c r="C67" i="13"/>
  <c r="I67" i="13" s="1"/>
  <c r="C68" i="13" l="1"/>
  <c r="I68" i="13" s="1"/>
  <c r="E69" i="13"/>
  <c r="K69" i="13" s="1"/>
  <c r="M68" i="13"/>
  <c r="E70" i="13" l="1"/>
  <c r="C69" i="13"/>
  <c r="I69" i="13" s="1"/>
  <c r="M69" i="13"/>
  <c r="K70" i="13"/>
  <c r="E71" i="13" l="1"/>
  <c r="K71" i="13" s="1"/>
  <c r="C70" i="13"/>
  <c r="I70" i="13" s="1"/>
  <c r="M70" i="13"/>
  <c r="M71" i="13" l="1"/>
  <c r="C71" i="13"/>
  <c r="I71" i="13" s="1"/>
  <c r="E72" i="13"/>
  <c r="K72" i="13" s="1"/>
  <c r="E73" i="13" l="1"/>
  <c r="K73" i="13" s="1"/>
  <c r="M72" i="13"/>
  <c r="C72" i="13"/>
  <c r="I72" i="13" s="1"/>
  <c r="E74" i="13" l="1"/>
  <c r="K74" i="13"/>
  <c r="M73" i="13"/>
  <c r="C73" i="13"/>
  <c r="I73" i="13" s="1"/>
  <c r="E75" i="13" l="1"/>
  <c r="K75" i="13" s="1"/>
  <c r="C74" i="13"/>
  <c r="I74" i="13" s="1"/>
  <c r="M74" i="13"/>
  <c r="C75" i="13" l="1"/>
  <c r="I75" i="13" s="1"/>
  <c r="M75" i="13"/>
  <c r="E76" i="13"/>
  <c r="K76" i="13" s="1"/>
  <c r="E77" i="13" l="1"/>
  <c r="K77" i="13" s="1"/>
  <c r="M76" i="13"/>
  <c r="C76" i="13"/>
  <c r="I76" i="13" s="1"/>
  <c r="E78" i="13" l="1"/>
  <c r="K78" i="13" s="1"/>
  <c r="C77" i="13"/>
  <c r="I77" i="13" s="1"/>
  <c r="M77" i="13"/>
  <c r="M78" i="13" l="1"/>
  <c r="E79" i="13"/>
  <c r="K79" i="13" s="1"/>
  <c r="C78" i="13"/>
  <c r="I78" i="13" s="1"/>
  <c r="M79" i="13" l="1"/>
  <c r="E80" i="13"/>
  <c r="K80" i="13" s="1"/>
  <c r="C79" i="13"/>
  <c r="I79" i="13" s="1"/>
  <c r="C80" i="13" l="1"/>
  <c r="I80" i="13" s="1"/>
  <c r="E81" i="13"/>
  <c r="K81" i="13" s="1"/>
  <c r="M80" i="13"/>
  <c r="C81" i="13" l="1"/>
  <c r="I81" i="13" s="1"/>
  <c r="M81" i="13"/>
  <c r="E82" i="13"/>
  <c r="K82" i="13" s="1"/>
  <c r="C82" i="13" l="1"/>
  <c r="I82" i="13" s="1"/>
  <c r="M82" i="13"/>
  <c r="E83" i="13"/>
  <c r="K83" i="13" s="1"/>
  <c r="M83" i="13" l="1"/>
  <c r="C83" i="13"/>
  <c r="I83" i="13" s="1"/>
  <c r="E84" i="13"/>
  <c r="K84" i="13" s="1"/>
  <c r="C84" i="13" l="1"/>
  <c r="I84" i="13" s="1"/>
  <c r="M84" i="13"/>
  <c r="E85" i="13"/>
  <c r="K85" i="13" s="1"/>
  <c r="E86" i="13" l="1"/>
  <c r="K86" i="13" s="1"/>
  <c r="C85" i="13"/>
  <c r="I85" i="13" s="1"/>
  <c r="M85" i="13"/>
  <c r="C86" i="13" l="1"/>
  <c r="I86" i="13" s="1"/>
  <c r="M86" i="13"/>
  <c r="E87" i="13"/>
  <c r="K87" i="13" s="1"/>
  <c r="C87" i="13" l="1"/>
  <c r="I87" i="13" s="1"/>
  <c r="E88" i="13"/>
  <c r="K88" i="13" s="1"/>
  <c r="M87" i="13"/>
  <c r="E89" i="13" l="1"/>
  <c r="K89" i="13" s="1"/>
  <c r="C88" i="13"/>
  <c r="I88" i="13" s="1"/>
  <c r="M88" i="13"/>
  <c r="E90" i="13" l="1"/>
  <c r="K90" i="13" s="1"/>
  <c r="C89" i="13"/>
  <c r="I89" i="13" s="1"/>
  <c r="M89" i="13"/>
  <c r="E91" i="13" l="1"/>
  <c r="K91" i="13" s="1"/>
  <c r="C90" i="13"/>
  <c r="I90" i="13" s="1"/>
  <c r="M90" i="13"/>
  <c r="M91" i="13" l="1"/>
  <c r="E92" i="13"/>
  <c r="K92" i="13" s="1"/>
  <c r="C91" i="13"/>
  <c r="I91" i="13" s="1"/>
  <c r="C92" i="13" l="1"/>
  <c r="I92" i="13" s="1"/>
  <c r="E93" i="13"/>
  <c r="K93" i="13" s="1"/>
  <c r="M92" i="13"/>
  <c r="M93" i="13" l="1"/>
  <c r="E94" i="13"/>
  <c r="K94" i="13" s="1"/>
  <c r="C93" i="13"/>
  <c r="I93" i="13" s="1"/>
  <c r="E95" i="13" l="1"/>
  <c r="K95" i="13" s="1"/>
  <c r="C94" i="13"/>
  <c r="I94" i="13" s="1"/>
  <c r="M94" i="13"/>
  <c r="C95" i="13" l="1"/>
  <c r="I95" i="13" s="1"/>
  <c r="E96" i="13"/>
  <c r="K96" i="13" s="1"/>
  <c r="M95" i="13"/>
  <c r="M96" i="13" l="1"/>
  <c r="E97" i="13"/>
  <c r="K97" i="13" s="1"/>
  <c r="C96" i="13"/>
  <c r="I96" i="13" s="1"/>
  <c r="E98" i="13" l="1"/>
  <c r="K98" i="13" s="1"/>
  <c r="C97" i="13"/>
  <c r="I97" i="13" s="1"/>
  <c r="M97" i="13"/>
  <c r="M98" i="13" l="1"/>
  <c r="C98" i="13"/>
  <c r="I98" i="13" s="1"/>
  <c r="E99" i="13"/>
  <c r="K99" i="13" s="1"/>
  <c r="E100" i="13" l="1"/>
  <c r="K100" i="13" s="1"/>
  <c r="M99" i="13"/>
  <c r="C99" i="13"/>
  <c r="I99" i="13" s="1"/>
  <c r="C100" i="13" l="1"/>
  <c r="I100" i="13" s="1"/>
  <c r="M100" i="13"/>
  <c r="E101" i="13"/>
  <c r="K101" i="13" s="1"/>
  <c r="E102" i="13" l="1"/>
  <c r="K102" i="13" s="1"/>
  <c r="C101" i="13"/>
  <c r="I101" i="13" s="1"/>
  <c r="M101" i="13"/>
  <c r="C102" i="13" l="1"/>
  <c r="I102" i="13" s="1"/>
  <c r="M102" i="13"/>
  <c r="E103" i="13"/>
  <c r="K103" i="13" s="1"/>
  <c r="E104" i="13" l="1"/>
  <c r="K104" i="13" s="1"/>
  <c r="C103" i="13"/>
  <c r="I103" i="13" s="1"/>
  <c r="M103" i="13"/>
  <c r="C104" i="13" l="1"/>
  <c r="I104" i="13" s="1"/>
  <c r="E105" i="13"/>
  <c r="K105" i="13" s="1"/>
  <c r="M104" i="13"/>
  <c r="M105" i="13" l="1"/>
  <c r="E106" i="13"/>
  <c r="K106" i="13" s="1"/>
  <c r="C105" i="13"/>
  <c r="I105" i="13" s="1"/>
  <c r="C106" i="13" l="1"/>
  <c r="I106" i="13" s="1"/>
  <c r="M106" i="13"/>
  <c r="E107" i="13"/>
  <c r="K107" i="13" s="1"/>
  <c r="C107" i="13" l="1"/>
  <c r="I107" i="13" s="1"/>
  <c r="E108" i="13"/>
  <c r="K108" i="13" s="1"/>
  <c r="M107" i="13"/>
  <c r="E109" i="13" l="1"/>
  <c r="K109" i="13" s="1"/>
  <c r="M108" i="13"/>
  <c r="C108" i="13"/>
  <c r="I108" i="13" s="1"/>
  <c r="C109" i="13" l="1"/>
  <c r="I109" i="13" s="1"/>
  <c r="E110" i="13"/>
  <c r="K110" i="13" s="1"/>
  <c r="M109" i="13"/>
  <c r="E111" i="13" l="1"/>
  <c r="K111" i="13"/>
  <c r="C110" i="13"/>
  <c r="I110" i="13" s="1"/>
  <c r="M110" i="13"/>
  <c r="E112" i="13" l="1"/>
  <c r="K112" i="13" s="1"/>
  <c r="C111" i="13"/>
  <c r="I111" i="13" s="1"/>
  <c r="M111" i="13"/>
  <c r="M112" i="13" l="1"/>
  <c r="E113" i="13"/>
  <c r="K113" i="13" s="1"/>
  <c r="C112" i="13"/>
  <c r="I112" i="13" s="1"/>
  <c r="E114" i="13" l="1"/>
  <c r="K114" i="13" s="1"/>
  <c r="C113" i="13"/>
  <c r="I113" i="13" s="1"/>
  <c r="M113" i="13"/>
  <c r="E115" i="13" l="1"/>
  <c r="K115" i="13" s="1"/>
  <c r="C114" i="13"/>
  <c r="I114" i="13" s="1"/>
  <c r="M114" i="13"/>
  <c r="M115" i="13" l="1"/>
  <c r="E116" i="13"/>
  <c r="C115" i="13"/>
  <c r="I115" i="13" s="1"/>
  <c r="K116" i="13"/>
  <c r="M116" i="13" l="1"/>
  <c r="E117" i="13"/>
  <c r="K117" i="13" s="1"/>
  <c r="C116" i="13"/>
  <c r="I116" i="13" s="1"/>
  <c r="E118" i="13" l="1"/>
  <c r="K118" i="13" s="1"/>
  <c r="C117" i="13"/>
  <c r="I117" i="13" s="1"/>
  <c r="M117" i="13"/>
  <c r="E119" i="13" l="1"/>
  <c r="K119" i="13" s="1"/>
  <c r="C118" i="13"/>
  <c r="I118" i="13" s="1"/>
  <c r="M118" i="13"/>
  <c r="E120" i="13" l="1"/>
  <c r="K120" i="13" s="1"/>
  <c r="C119" i="13"/>
  <c r="I119" i="13" s="1"/>
  <c r="M119" i="13"/>
  <c r="E121" i="13" l="1"/>
  <c r="K121" i="13" s="1"/>
  <c r="C120" i="13"/>
  <c r="I120" i="13" s="1"/>
  <c r="M120" i="13"/>
  <c r="E122" i="13" l="1"/>
  <c r="K122" i="13" s="1"/>
  <c r="C121" i="13"/>
  <c r="I121" i="13" s="1"/>
  <c r="M121" i="13"/>
  <c r="E123" i="13" l="1"/>
  <c r="K123" i="13"/>
  <c r="M122" i="13"/>
  <c r="C122" i="13"/>
  <c r="I122" i="13" s="1"/>
  <c r="M123" i="13" l="1"/>
  <c r="C123" i="13"/>
  <c r="I123" i="13" s="1"/>
  <c r="E124" i="13"/>
  <c r="K124" i="13" s="1"/>
  <c r="E125" i="13" l="1"/>
  <c r="K125" i="13" s="1"/>
  <c r="C124" i="13"/>
  <c r="I124" i="13" s="1"/>
  <c r="M124" i="13"/>
  <c r="E126" i="13" l="1"/>
  <c r="K126" i="13" s="1"/>
  <c r="C125" i="13"/>
  <c r="I125" i="13" s="1"/>
  <c r="M125" i="13"/>
  <c r="M126" i="13" l="1"/>
  <c r="E127" i="13"/>
  <c r="K127" i="13" s="1"/>
  <c r="C126" i="13"/>
  <c r="I126" i="13" s="1"/>
  <c r="E128" i="13" l="1"/>
  <c r="K128" i="13" s="1"/>
  <c r="C127" i="13"/>
  <c r="I127" i="13" s="1"/>
  <c r="M127" i="13"/>
  <c r="E129" i="13" l="1"/>
  <c r="C128" i="13"/>
  <c r="I128" i="13" s="1"/>
  <c r="M128" i="13"/>
  <c r="K129" i="13"/>
  <c r="M129" i="13" l="1"/>
  <c r="C129" i="13"/>
  <c r="I129" i="13" s="1"/>
  <c r="E130" i="13"/>
  <c r="K130" i="13" s="1"/>
  <c r="M130" i="13" l="1"/>
  <c r="C130" i="13"/>
  <c r="I130" i="13" s="1"/>
  <c r="E131" i="13"/>
  <c r="K131" i="13" s="1"/>
  <c r="E132" i="13" l="1"/>
  <c r="K132" i="13" s="1"/>
  <c r="C131" i="13"/>
  <c r="I131" i="13" s="1"/>
  <c r="M131" i="13"/>
  <c r="E133" i="13" l="1"/>
  <c r="K133" i="13" s="1"/>
  <c r="C132" i="13"/>
  <c r="I132" i="13" s="1"/>
  <c r="M132" i="13"/>
  <c r="E134" i="13" l="1"/>
  <c r="K134" i="13"/>
  <c r="C133" i="13"/>
  <c r="I133" i="13" s="1"/>
  <c r="M133" i="13"/>
  <c r="E135" i="13" l="1"/>
  <c r="K135" i="13" s="1"/>
  <c r="C134" i="13"/>
  <c r="I134" i="13" s="1"/>
  <c r="M134" i="13"/>
  <c r="E136" i="13" l="1"/>
  <c r="K136" i="13" s="1"/>
  <c r="C135" i="13"/>
  <c r="I135" i="13" s="1"/>
  <c r="M135" i="13"/>
  <c r="E137" i="13"/>
  <c r="K137" i="13" s="1"/>
  <c r="C136" i="13"/>
  <c r="M136" i="13"/>
  <c r="E138" i="13" l="1"/>
  <c r="K138" i="13"/>
  <c r="C137" i="13"/>
  <c r="I137" i="13" s="1"/>
  <c r="M137" i="13"/>
  <c r="I136" i="13"/>
  <c r="E139" i="13" l="1"/>
  <c r="K139" i="13"/>
  <c r="C138" i="13"/>
  <c r="M138" i="13"/>
  <c r="I138" i="13" l="1"/>
  <c r="E140" i="13"/>
  <c r="K140" i="13" s="1"/>
  <c r="C139" i="13"/>
  <c r="I139" i="13" s="1"/>
  <c r="M139" i="13"/>
  <c r="E141" i="13" l="1"/>
  <c r="K141" i="13" s="1"/>
  <c r="C140" i="13"/>
  <c r="M140" i="13"/>
  <c r="E142" i="13" l="1"/>
  <c r="K142" i="13" s="1"/>
  <c r="C141" i="13"/>
  <c r="I141" i="13" s="1"/>
  <c r="M141" i="13"/>
  <c r="I140" i="13"/>
  <c r="E143" i="13" l="1"/>
  <c r="K143" i="13" s="1"/>
  <c r="C142" i="13"/>
  <c r="M142" i="13"/>
  <c r="I142" i="13" l="1"/>
  <c r="E144" i="13"/>
  <c r="K144" i="13" s="1"/>
  <c r="C143" i="13"/>
  <c r="I143" i="13" s="1"/>
  <c r="M143" i="13"/>
  <c r="E145" i="13" l="1"/>
  <c r="K145" i="13" s="1"/>
  <c r="C144" i="13"/>
  <c r="I144" i="13" s="1"/>
  <c r="M144" i="13"/>
  <c r="E146" i="13" l="1"/>
  <c r="K146" i="13" s="1"/>
  <c r="C145" i="13"/>
  <c r="I145" i="13" s="1"/>
  <c r="M145" i="13"/>
  <c r="E147" i="13" l="1"/>
  <c r="K147" i="13" s="1"/>
  <c r="C146" i="13"/>
  <c r="M146" i="13"/>
  <c r="E148" i="13" l="1"/>
  <c r="K148" i="13" s="1"/>
  <c r="C147" i="13"/>
  <c r="I147" i="13" s="1"/>
  <c r="M147" i="13"/>
  <c r="I146" i="13"/>
  <c r="E149" i="13" l="1"/>
  <c r="K149" i="13" s="1"/>
  <c r="C148" i="13"/>
  <c r="M148" i="13"/>
  <c r="I148" i="13" l="1"/>
  <c r="E150" i="13"/>
  <c r="K150" i="13" s="1"/>
  <c r="C149" i="13"/>
  <c r="I149" i="13" s="1"/>
  <c r="M149" i="13"/>
  <c r="E151" i="13" l="1"/>
  <c r="K151" i="13"/>
  <c r="C150" i="13"/>
  <c r="M150" i="13"/>
  <c r="I150" i="13" l="1"/>
  <c r="E152" i="13"/>
  <c r="K152" i="13" s="1"/>
  <c r="C151" i="13"/>
  <c r="I151" i="13" s="1"/>
  <c r="M151" i="13"/>
  <c r="E153" i="13" l="1"/>
  <c r="K153" i="13"/>
  <c r="C152" i="13"/>
  <c r="M152" i="13"/>
  <c r="I152" i="13" l="1"/>
  <c r="E154" i="13"/>
  <c r="K154" i="13" s="1"/>
  <c r="C153" i="13"/>
  <c r="I153" i="13" s="1"/>
  <c r="M153" i="13"/>
  <c r="E155" i="13" l="1"/>
  <c r="K155" i="13"/>
  <c r="C154" i="13"/>
  <c r="M154" i="13"/>
  <c r="I154" i="13" l="1"/>
  <c r="E156" i="13"/>
  <c r="K156" i="13" s="1"/>
  <c r="C155" i="13"/>
  <c r="I155" i="13" s="1"/>
  <c r="M155" i="13"/>
  <c r="E157" i="13" l="1"/>
  <c r="K157" i="13" s="1"/>
  <c r="C156" i="13"/>
  <c r="I156" i="13" s="1"/>
  <c r="M156" i="13"/>
  <c r="E158" i="13" l="1"/>
  <c r="K158" i="13" s="1"/>
  <c r="C157" i="13"/>
  <c r="I157" i="13" s="1"/>
  <c r="M157" i="13"/>
  <c r="E159" i="13" l="1"/>
  <c r="K159" i="13"/>
  <c r="C158" i="13"/>
  <c r="M158" i="13"/>
  <c r="I158" i="13" l="1"/>
  <c r="E160" i="13"/>
  <c r="C159" i="13"/>
  <c r="I159" i="13" s="1"/>
  <c r="M159" i="13"/>
  <c r="K160" i="13" l="1"/>
  <c r="E161" i="13" l="1"/>
  <c r="K161" i="13"/>
  <c r="C160" i="13"/>
  <c r="M160" i="13"/>
  <c r="I160" i="13" l="1"/>
  <c r="E162" i="13"/>
  <c r="K162" i="13" s="1"/>
  <c r="C161" i="13"/>
  <c r="I161" i="13" s="1"/>
  <c r="M161" i="13"/>
  <c r="E163" i="13" l="1"/>
  <c r="K163" i="13" s="1"/>
  <c r="C162" i="13"/>
  <c r="M162" i="13"/>
  <c r="I162" i="13" l="1"/>
  <c r="E164" i="13"/>
  <c r="K164" i="13" s="1"/>
  <c r="C163" i="13"/>
  <c r="I163" i="13" s="1"/>
  <c r="M163" i="13"/>
  <c r="E165" i="13" l="1"/>
  <c r="C164" i="13"/>
  <c r="K165" i="13"/>
  <c r="M164" i="13"/>
  <c r="E166" i="13" l="1"/>
  <c r="K166" i="13" s="1"/>
  <c r="C165" i="13"/>
  <c r="I165" i="13" s="1"/>
  <c r="M165" i="13"/>
  <c r="I164" i="13"/>
  <c r="E167" i="13" l="1"/>
  <c r="K167" i="13" s="1"/>
  <c r="C166" i="13"/>
  <c r="M166" i="13"/>
  <c r="I166" i="13" l="1"/>
  <c r="E168" i="13"/>
  <c r="K168" i="13" s="1"/>
  <c r="C167" i="13"/>
  <c r="I167" i="13" s="1"/>
  <c r="M167" i="13"/>
  <c r="E169" i="13" l="1"/>
  <c r="C168" i="13"/>
  <c r="I168" i="13" s="1"/>
  <c r="K169" i="13"/>
  <c r="M168" i="13"/>
  <c r="E170" i="13" l="1"/>
  <c r="K170" i="13" s="1"/>
  <c r="C169" i="13"/>
  <c r="I169" i="13" s="1"/>
  <c r="M169" i="13"/>
  <c r="E171" i="13" l="1"/>
  <c r="K171" i="13"/>
  <c r="C170" i="13"/>
  <c r="M170" i="13"/>
  <c r="I170" i="13" l="1"/>
  <c r="E172" i="13"/>
  <c r="C171" i="13"/>
  <c r="I171" i="13" s="1"/>
  <c r="M171" i="13"/>
  <c r="K172" i="13" l="1"/>
  <c r="E173" i="13" l="1"/>
  <c r="K173" i="13" s="1"/>
  <c r="C172" i="13"/>
  <c r="M172" i="13"/>
  <c r="E174" i="13" l="1"/>
  <c r="K174" i="13" s="1"/>
  <c r="C173" i="13"/>
  <c r="I173" i="13" s="1"/>
  <c r="M173" i="13"/>
  <c r="I172" i="13"/>
  <c r="E175" i="13" l="1"/>
  <c r="K175" i="13" s="1"/>
  <c r="C174" i="13"/>
  <c r="M174" i="13"/>
  <c r="I174" i="13" l="1"/>
  <c r="E176" i="13"/>
  <c r="K176" i="13" s="1"/>
  <c r="C175" i="13"/>
  <c r="I175" i="13" s="1"/>
  <c r="M175" i="13"/>
  <c r="E177" i="13" l="1"/>
  <c r="K177" i="13" s="1"/>
  <c r="C176" i="13"/>
  <c r="M176" i="13"/>
  <c r="I176" i="13" l="1"/>
  <c r="E178" i="13"/>
  <c r="K178" i="13" s="1"/>
  <c r="C177" i="13"/>
  <c r="I177" i="13" s="1"/>
  <c r="M177" i="13"/>
  <c r="E179" i="13" l="1"/>
  <c r="K179" i="13" s="1"/>
  <c r="C178" i="13"/>
  <c r="M178" i="13"/>
  <c r="I178" i="13" l="1"/>
  <c r="E180" i="13"/>
  <c r="K180" i="13" s="1"/>
  <c r="C179" i="13"/>
  <c r="I179" i="13" s="1"/>
  <c r="M179" i="13"/>
  <c r="E181" i="13" l="1"/>
  <c r="K181" i="13" s="1"/>
  <c r="C180" i="13"/>
  <c r="I180" i="13" s="1"/>
  <c r="M180" i="13"/>
  <c r="E182" i="13" l="1"/>
  <c r="K182" i="13" s="1"/>
  <c r="C181" i="13"/>
  <c r="I181" i="13" s="1"/>
  <c r="M181" i="13"/>
  <c r="E183" i="13" l="1"/>
  <c r="K183" i="13" s="1"/>
  <c r="C182" i="13"/>
  <c r="M182" i="13"/>
  <c r="I182" i="13" l="1"/>
  <c r="E184" i="13"/>
  <c r="C183" i="13"/>
  <c r="I183" i="13" s="1"/>
  <c r="M183" i="13"/>
  <c r="K184" i="13" l="1"/>
  <c r="E185" i="13" l="1"/>
  <c r="K185" i="13" s="1"/>
  <c r="C184" i="13"/>
  <c r="M184" i="13"/>
  <c r="I184" i="13" l="1"/>
  <c r="E186" i="13"/>
  <c r="K186" i="13" s="1"/>
  <c r="C185" i="13"/>
  <c r="I185" i="13" s="1"/>
  <c r="M185" i="13"/>
  <c r="E187" i="13" l="1"/>
  <c r="K187" i="13" s="1"/>
  <c r="C186" i="13"/>
  <c r="M186" i="13"/>
  <c r="E188" i="13" l="1"/>
  <c r="K188" i="13" s="1"/>
  <c r="C187" i="13"/>
  <c r="I187" i="13" s="1"/>
  <c r="M187" i="13"/>
  <c r="I186" i="13"/>
  <c r="E189" i="13" l="1"/>
  <c r="K189" i="13" s="1"/>
  <c r="C188" i="13"/>
  <c r="M188" i="13"/>
  <c r="E190" i="13" l="1"/>
  <c r="K190" i="13" s="1"/>
  <c r="C189" i="13"/>
  <c r="I189" i="13" s="1"/>
  <c r="M189" i="13"/>
  <c r="I188" i="13"/>
  <c r="E191" i="13" l="1"/>
  <c r="K191" i="13" s="1"/>
  <c r="C190" i="13"/>
  <c r="M190" i="13"/>
  <c r="I190" i="13" l="1"/>
  <c r="E192" i="13"/>
  <c r="K192" i="13" s="1"/>
  <c r="C191" i="13"/>
  <c r="I191" i="13" s="1"/>
  <c r="M191" i="13"/>
  <c r="E193" i="13" l="1"/>
  <c r="K193" i="13" s="1"/>
  <c r="C192" i="13"/>
  <c r="I192" i="13" s="1"/>
  <c r="M192" i="13"/>
  <c r="E194" i="13" l="1"/>
  <c r="K194" i="13" s="1"/>
  <c r="C193" i="13"/>
  <c r="I193" i="13" s="1"/>
  <c r="M193" i="13"/>
  <c r="E195" i="13" l="1"/>
  <c r="K195" i="13" s="1"/>
  <c r="C194" i="13"/>
  <c r="M194" i="13"/>
  <c r="I194" i="13" l="1"/>
  <c r="E196" i="13"/>
  <c r="K196" i="13" s="1"/>
  <c r="C195" i="13"/>
  <c r="I195" i="13" s="1"/>
  <c r="M195" i="13"/>
  <c r="E197" i="13" l="1"/>
  <c r="K197" i="13" s="1"/>
  <c r="C196" i="13"/>
  <c r="M196" i="13"/>
  <c r="I196" i="13" l="1"/>
  <c r="E198" i="13"/>
  <c r="K198" i="13" s="1"/>
  <c r="C197" i="13"/>
  <c r="I197" i="13" s="1"/>
  <c r="M197" i="13"/>
  <c r="E199" i="13" l="1"/>
  <c r="K199" i="13" s="1"/>
  <c r="C198" i="13"/>
  <c r="M198" i="13"/>
  <c r="I198" i="13" l="1"/>
  <c r="E200" i="13"/>
  <c r="K200" i="13" s="1"/>
  <c r="C199" i="13"/>
  <c r="I199" i="13" s="1"/>
  <c r="M199" i="13"/>
  <c r="E201" i="13" l="1"/>
  <c r="C200" i="13"/>
  <c r="K201" i="13"/>
  <c r="M200" i="13"/>
  <c r="E202" i="13" l="1"/>
  <c r="K202" i="13" s="1"/>
  <c r="C201" i="13"/>
  <c r="I201" i="13" s="1"/>
  <c r="M201" i="13"/>
  <c r="I200" i="13"/>
  <c r="E203" i="13" l="1"/>
  <c r="K203" i="13" s="1"/>
  <c r="C202" i="13"/>
  <c r="M202" i="13"/>
  <c r="I202" i="13" l="1"/>
  <c r="E204" i="13"/>
  <c r="K204" i="13" s="1"/>
  <c r="C203" i="13"/>
  <c r="I203" i="13" s="1"/>
  <c r="M203" i="13"/>
  <c r="E205" i="13" l="1"/>
  <c r="C204" i="13"/>
  <c r="I204" i="13" s="1"/>
  <c r="K205" i="13"/>
  <c r="M204" i="13"/>
  <c r="E206" i="13" l="1"/>
  <c r="K206" i="13" s="1"/>
  <c r="C205" i="13"/>
  <c r="I205" i="13" s="1"/>
  <c r="M205" i="13"/>
  <c r="E207" i="13" l="1"/>
  <c r="K207" i="13"/>
  <c r="C206" i="13"/>
  <c r="M206" i="13"/>
  <c r="E208" i="13" l="1"/>
  <c r="K208" i="13" s="1"/>
  <c r="C207" i="13"/>
  <c r="I207" i="13" s="1"/>
  <c r="M207" i="13"/>
  <c r="I206" i="13"/>
  <c r="E209" i="13" l="1"/>
  <c r="K209" i="13"/>
  <c r="C208" i="13"/>
  <c r="M208" i="13"/>
  <c r="E210" i="13" l="1"/>
  <c r="K210" i="13" s="1"/>
  <c r="C209" i="13"/>
  <c r="I209" i="13" s="1"/>
  <c r="M209" i="13"/>
  <c r="I208" i="13"/>
  <c r="E211" i="13" l="1"/>
  <c r="K211" i="13"/>
  <c r="M210" i="13"/>
  <c r="C210" i="13"/>
  <c r="I210" i="13" l="1"/>
  <c r="E212" i="13"/>
  <c r="K212" i="13" s="1"/>
  <c r="C211" i="13"/>
  <c r="I211" i="13" s="1"/>
  <c r="M211" i="13"/>
  <c r="E213" i="13" l="1"/>
  <c r="K213" i="13" s="1"/>
  <c r="C212" i="13"/>
  <c r="M212" i="13"/>
  <c r="I212" i="13" l="1"/>
  <c r="E214" i="13"/>
  <c r="K214" i="13" s="1"/>
  <c r="C213" i="13"/>
  <c r="I213" i="13" s="1"/>
  <c r="M213" i="13"/>
  <c r="E215" i="13" l="1"/>
  <c r="K215" i="13" s="1"/>
  <c r="C214" i="13"/>
  <c r="M214" i="13"/>
  <c r="I214" i="13" l="1"/>
  <c r="E216" i="13"/>
  <c r="K216" i="13" s="1"/>
  <c r="C215" i="13"/>
  <c r="I215" i="13" s="1"/>
  <c r="M215" i="13"/>
  <c r="E217" i="13" l="1"/>
  <c r="K217" i="13" s="1"/>
  <c r="C216" i="13"/>
  <c r="I216" i="13" s="1"/>
  <c r="M216" i="13"/>
  <c r="E218" i="13" l="1"/>
  <c r="K218" i="13"/>
  <c r="C217" i="13"/>
  <c r="I217" i="13" s="1"/>
  <c r="M217" i="13"/>
  <c r="E219" i="13" l="1"/>
  <c r="K219" i="13" s="1"/>
  <c r="C218" i="13"/>
  <c r="M218" i="13"/>
  <c r="I218" i="13" l="1"/>
  <c r="E220" i="13"/>
  <c r="C219" i="13"/>
  <c r="I219" i="13" s="1"/>
  <c r="M219" i="13"/>
  <c r="K220" i="13" l="1"/>
  <c r="E221" i="13" l="1"/>
  <c r="C220" i="13"/>
  <c r="K221" i="13"/>
  <c r="M220" i="13"/>
  <c r="E222" i="13" l="1"/>
  <c r="K222" i="13" s="1"/>
  <c r="C221" i="13"/>
  <c r="I221" i="13" s="1"/>
  <c r="M221" i="13"/>
  <c r="I220" i="13"/>
  <c r="E223" i="13" l="1"/>
  <c r="K223" i="13" s="1"/>
  <c r="C222" i="13"/>
  <c r="M222" i="13"/>
  <c r="E224" i="13" l="1"/>
  <c r="K224" i="13" s="1"/>
  <c r="C223" i="13"/>
  <c r="I223" i="13" s="1"/>
  <c r="M223" i="13"/>
  <c r="I222" i="13"/>
  <c r="E225" i="13" l="1"/>
  <c r="K225" i="13" s="1"/>
  <c r="C224" i="13"/>
  <c r="M224" i="13"/>
  <c r="E226" i="13" l="1"/>
  <c r="K226" i="13" s="1"/>
  <c r="C225" i="13"/>
  <c r="I225" i="13" s="1"/>
  <c r="M225" i="13"/>
  <c r="I224" i="13"/>
  <c r="E227" i="13" l="1"/>
  <c r="K227" i="13" s="1"/>
  <c r="C226" i="13"/>
  <c r="M226" i="13"/>
  <c r="E228" i="13" l="1"/>
  <c r="K228" i="13" s="1"/>
  <c r="C227" i="13"/>
  <c r="I227" i="13" s="1"/>
  <c r="M227" i="13"/>
  <c r="I226" i="13"/>
  <c r="E229" i="13" l="1"/>
  <c r="C228" i="13"/>
  <c r="I228" i="13" s="1"/>
  <c r="K229" i="13"/>
  <c r="M228" i="13"/>
  <c r="E230" i="13" l="1"/>
  <c r="K230" i="13" s="1"/>
  <c r="C229" i="13"/>
  <c r="I229" i="13" s="1"/>
  <c r="M229" i="13"/>
  <c r="E231" i="13" l="1"/>
  <c r="K231" i="13" s="1"/>
  <c r="C230" i="13"/>
  <c r="M230" i="13"/>
  <c r="E232" i="13" l="1"/>
  <c r="K232" i="13" s="1"/>
  <c r="C231" i="13"/>
  <c r="I231" i="13" s="1"/>
  <c r="M231" i="13"/>
  <c r="I230" i="13"/>
  <c r="E233" i="13" l="1"/>
  <c r="K233" i="13" s="1"/>
  <c r="C232" i="13"/>
  <c r="M232" i="13"/>
  <c r="I232" i="13" l="1"/>
  <c r="E234" i="13"/>
  <c r="K234" i="13" s="1"/>
  <c r="C233" i="13"/>
  <c r="I233" i="13" s="1"/>
  <c r="M233" i="13"/>
  <c r="E235" i="13" l="1"/>
  <c r="K235" i="13" s="1"/>
  <c r="C234" i="13"/>
  <c r="M234" i="13"/>
  <c r="I234" i="13" l="1"/>
  <c r="E236" i="13"/>
  <c r="K236" i="13" s="1"/>
  <c r="C235" i="13"/>
  <c r="I235" i="13" s="1"/>
  <c r="M235" i="13"/>
  <c r="E237" i="13" l="1"/>
  <c r="C236" i="13"/>
  <c r="K237" i="13"/>
  <c r="M236" i="13"/>
  <c r="E238" i="13" l="1"/>
  <c r="K238" i="13" s="1"/>
  <c r="C237" i="13"/>
  <c r="I237" i="13" s="1"/>
  <c r="M237" i="13"/>
  <c r="I236" i="13"/>
  <c r="E239" i="13" l="1"/>
  <c r="K239" i="13" s="1"/>
  <c r="C238" i="13"/>
  <c r="M238" i="13"/>
  <c r="I238" i="13" l="1"/>
  <c r="E240" i="13"/>
  <c r="K240" i="13" s="1"/>
  <c r="C239" i="13"/>
  <c r="I239" i="13" s="1"/>
  <c r="M239" i="13"/>
  <c r="E241" i="13" l="1"/>
  <c r="K241" i="13" s="1"/>
  <c r="C240" i="13"/>
  <c r="I240" i="13" s="1"/>
  <c r="M240" i="13"/>
  <c r="E242" i="13" l="1"/>
  <c r="K242" i="13" s="1"/>
  <c r="C241" i="13"/>
  <c r="I241" i="13" s="1"/>
  <c r="M241" i="13"/>
  <c r="E243" i="13" l="1"/>
  <c r="K243" i="13" s="1"/>
  <c r="C242" i="13"/>
  <c r="M242" i="13"/>
  <c r="I242" i="13" l="1"/>
  <c r="E244" i="13"/>
  <c r="K244" i="13" s="1"/>
  <c r="C243" i="13"/>
  <c r="I243" i="13" s="1"/>
  <c r="M243" i="13"/>
  <c r="E245" i="13" l="1"/>
  <c r="K245" i="13" s="1"/>
  <c r="C244" i="13"/>
  <c r="M244" i="13"/>
  <c r="I244" i="13" l="1"/>
  <c r="E246" i="13"/>
  <c r="K246" i="13" s="1"/>
  <c r="C245" i="13"/>
  <c r="I245" i="13" s="1"/>
  <c r="M245" i="13"/>
  <c r="E247" i="13" l="1"/>
  <c r="K247" i="13" s="1"/>
  <c r="C246" i="13"/>
  <c r="M246" i="13"/>
  <c r="I246" i="13" l="1"/>
  <c r="E248" i="13"/>
  <c r="K248" i="13" s="1"/>
  <c r="C247" i="13"/>
  <c r="I247" i="13" s="1"/>
  <c r="M247" i="13"/>
  <c r="E249" i="13" l="1"/>
  <c r="K249" i="13" s="1"/>
  <c r="C248" i="13"/>
  <c r="M248" i="13"/>
  <c r="I248" i="13" l="1"/>
  <c r="E250" i="13"/>
  <c r="K250" i="13" s="1"/>
  <c r="C249" i="13"/>
  <c r="I249" i="13" s="1"/>
  <c r="M249" i="13"/>
  <c r="E251" i="13" l="1"/>
  <c r="K251" i="13" s="1"/>
  <c r="C250" i="13"/>
  <c r="M250" i="13"/>
  <c r="I250" i="13" l="1"/>
  <c r="E252" i="13"/>
  <c r="K252" i="13" s="1"/>
  <c r="C251" i="13"/>
  <c r="I251" i="13" s="1"/>
  <c r="M251" i="13"/>
  <c r="E253" i="13" l="1"/>
  <c r="K253" i="13" s="1"/>
  <c r="C252" i="13"/>
  <c r="I252" i="13" s="1"/>
  <c r="M252" i="13"/>
  <c r="E254" i="13" l="1"/>
  <c r="K254" i="13" s="1"/>
  <c r="C253" i="13"/>
  <c r="I253" i="13" s="1"/>
  <c r="M253" i="13"/>
  <c r="E255" i="13" l="1"/>
  <c r="K255" i="13" s="1"/>
  <c r="C254" i="13"/>
  <c r="M254" i="13"/>
  <c r="I254" i="13" l="1"/>
  <c r="E256" i="13"/>
  <c r="C255" i="13"/>
  <c r="I255" i="13" s="1"/>
  <c r="M255" i="13"/>
  <c r="K256" i="13" l="1"/>
  <c r="E257" i="13" l="1"/>
  <c r="K257" i="13" s="1"/>
  <c r="C256" i="13"/>
  <c r="M256" i="13"/>
  <c r="I256" i="13" l="1"/>
  <c r="E258" i="13"/>
  <c r="K258" i="13" s="1"/>
  <c r="C257" i="13"/>
  <c r="I257" i="13" s="1"/>
  <c r="M257" i="13"/>
  <c r="E259" i="13" l="1"/>
  <c r="K259" i="13" s="1"/>
  <c r="C258" i="13"/>
  <c r="M258" i="13"/>
  <c r="I258" i="13" l="1"/>
  <c r="E260" i="13"/>
  <c r="K260" i="13" s="1"/>
  <c r="C259" i="13"/>
  <c r="I259" i="13" s="1"/>
  <c r="M259" i="13"/>
  <c r="E261" i="13" l="1"/>
  <c r="K261" i="13" s="1"/>
  <c r="C260" i="13"/>
  <c r="M260" i="13"/>
  <c r="E262" i="13" l="1"/>
  <c r="K262" i="13" s="1"/>
  <c r="C261" i="13"/>
  <c r="I261" i="13" s="1"/>
  <c r="M261" i="13"/>
  <c r="I260" i="13"/>
  <c r="E263" i="13" l="1"/>
  <c r="K263" i="13" s="1"/>
  <c r="C262" i="13"/>
  <c r="M262" i="13"/>
  <c r="I262" i="13" l="1"/>
  <c r="E264" i="13"/>
  <c r="K264" i="13" s="1"/>
  <c r="C263" i="13"/>
  <c r="I263" i="13" s="1"/>
  <c r="M263" i="13"/>
  <c r="E265" i="13" l="1"/>
  <c r="K265" i="13" s="1"/>
  <c r="C264" i="13"/>
  <c r="I264" i="13" s="1"/>
  <c r="M264" i="13"/>
  <c r="E266" i="13" l="1"/>
  <c r="K266" i="13" s="1"/>
  <c r="C265" i="13"/>
  <c r="I265" i="13" s="1"/>
  <c r="M265" i="13"/>
  <c r="E267" i="13" l="1"/>
  <c r="K267" i="13" s="1"/>
  <c r="M266" i="13"/>
  <c r="C266" i="13"/>
  <c r="I266" i="13" l="1"/>
  <c r="E268" i="13"/>
  <c r="K268" i="13" s="1"/>
  <c r="C267" i="13"/>
  <c r="I267" i="13" s="1"/>
  <c r="M267" i="13"/>
  <c r="E269" i="13" l="1"/>
  <c r="K269" i="13" s="1"/>
  <c r="C268" i="13"/>
  <c r="M268" i="13"/>
  <c r="I268" i="13" l="1"/>
  <c r="E270" i="13"/>
  <c r="K270" i="13" s="1"/>
  <c r="C269" i="13"/>
  <c r="I269" i="13" s="1"/>
  <c r="M269" i="13"/>
  <c r="E271" i="13" l="1"/>
  <c r="K271" i="13" s="1"/>
  <c r="C270" i="13"/>
  <c r="M270" i="13"/>
  <c r="I270" i="13" l="1"/>
  <c r="E272" i="13"/>
  <c r="K272" i="13" s="1"/>
  <c r="C271" i="13"/>
  <c r="I271" i="13" s="1"/>
  <c r="M271" i="13"/>
  <c r="E273" i="13" l="1"/>
  <c r="K273" i="13"/>
  <c r="C272" i="13"/>
  <c r="M272" i="13"/>
  <c r="I272" i="13" l="1"/>
  <c r="E274" i="13"/>
  <c r="K274" i="13" s="1"/>
  <c r="C273" i="13"/>
  <c r="I273" i="13" s="1"/>
  <c r="M273" i="13"/>
  <c r="E275" i="13" l="1"/>
  <c r="K275" i="13" s="1"/>
  <c r="M274" i="13"/>
  <c r="C274" i="13"/>
  <c r="I274" i="13" l="1"/>
  <c r="E276" i="13"/>
  <c r="K276" i="13" s="1"/>
  <c r="C275" i="13"/>
  <c r="I275" i="13" s="1"/>
  <c r="M275" i="13"/>
  <c r="E277" i="13" l="1"/>
  <c r="K277" i="13" s="1"/>
  <c r="C276" i="13"/>
  <c r="I276" i="13" s="1"/>
  <c r="M276" i="13"/>
  <c r="E278" i="13" l="1"/>
  <c r="K278" i="13" s="1"/>
  <c r="C277" i="13"/>
  <c r="I277" i="13" s="1"/>
  <c r="M277" i="13"/>
  <c r="E279" i="13" l="1"/>
  <c r="K279" i="13" s="1"/>
  <c r="C278" i="13"/>
  <c r="M278" i="13"/>
  <c r="E280" i="13" l="1"/>
  <c r="K280" i="13" s="1"/>
  <c r="C279" i="13"/>
  <c r="I279" i="13" s="1"/>
  <c r="M279" i="13"/>
  <c r="I278" i="13"/>
  <c r="E281" i="13" l="1"/>
  <c r="K281" i="13" s="1"/>
  <c r="C280" i="13"/>
  <c r="M280" i="13"/>
  <c r="E282" i="13" l="1"/>
  <c r="K282" i="13" s="1"/>
  <c r="C281" i="13"/>
  <c r="I281" i="13" s="1"/>
  <c r="M281" i="13"/>
  <c r="I280" i="13"/>
  <c r="E283" i="13" l="1"/>
  <c r="K283" i="13" s="1"/>
  <c r="C282" i="13"/>
  <c r="M282" i="13"/>
  <c r="E284" i="13" l="1"/>
  <c r="K284" i="13" s="1"/>
  <c r="C283" i="13"/>
  <c r="I283" i="13" s="1"/>
  <c r="M283" i="13"/>
  <c r="I282" i="13"/>
  <c r="E285" i="13" l="1"/>
  <c r="C284" i="13"/>
  <c r="K285" i="13"/>
  <c r="M284" i="13"/>
  <c r="E286" i="13" l="1"/>
  <c r="K286" i="13" s="1"/>
  <c r="C285" i="13"/>
  <c r="I285" i="13" s="1"/>
  <c r="M285" i="13"/>
  <c r="I284" i="13"/>
  <c r="E287" i="13" l="1"/>
  <c r="K287" i="13" s="1"/>
  <c r="C286" i="13"/>
  <c r="M286" i="13"/>
  <c r="I286" i="13" l="1"/>
  <c r="E288" i="13"/>
  <c r="K288" i="13" s="1"/>
  <c r="C287" i="13"/>
  <c r="I287" i="13" s="1"/>
  <c r="M287" i="13"/>
  <c r="E289" i="13" l="1"/>
  <c r="K289" i="13" s="1"/>
  <c r="C288" i="13"/>
  <c r="I288" i="13" s="1"/>
  <c r="M288" i="13"/>
  <c r="E290" i="13" l="1"/>
  <c r="K290" i="13" s="1"/>
  <c r="C289" i="13"/>
  <c r="I289" i="13" s="1"/>
  <c r="M289" i="13"/>
  <c r="E291" i="13" l="1"/>
  <c r="K291" i="13" s="1"/>
  <c r="C290" i="13"/>
  <c r="M290" i="13"/>
  <c r="E292" i="13" l="1"/>
  <c r="K292" i="13"/>
  <c r="C291" i="13"/>
  <c r="I291" i="13" s="1"/>
  <c r="M291" i="13"/>
  <c r="I290" i="13"/>
  <c r="E293" i="13" l="1"/>
  <c r="C292" i="13"/>
  <c r="K293" i="13"/>
  <c r="M292" i="13"/>
  <c r="I292" i="13" l="1"/>
  <c r="E294" i="13"/>
  <c r="K294" i="13" s="1"/>
  <c r="C293" i="13"/>
  <c r="I293" i="13" s="1"/>
  <c r="M293" i="13"/>
  <c r="E295" i="13" l="1"/>
  <c r="K295" i="13" s="1"/>
  <c r="C294" i="13"/>
  <c r="M294" i="13"/>
  <c r="E296" i="13" l="1"/>
  <c r="K296" i="13" s="1"/>
  <c r="C295" i="13"/>
  <c r="I295" i="13" s="1"/>
  <c r="M295" i="13"/>
  <c r="I294" i="13"/>
  <c r="E297" i="13" l="1"/>
  <c r="K297" i="13" s="1"/>
  <c r="C296" i="13"/>
  <c r="M296" i="13"/>
  <c r="E298" i="13" l="1"/>
  <c r="K298" i="13" s="1"/>
  <c r="C297" i="13"/>
  <c r="I297" i="13" s="1"/>
  <c r="M297" i="13"/>
  <c r="I296" i="13"/>
  <c r="E299" i="13" l="1"/>
  <c r="K299" i="13" s="1"/>
  <c r="C298" i="13"/>
  <c r="M298" i="13"/>
  <c r="I298" i="13" l="1"/>
  <c r="E300" i="13"/>
  <c r="K300" i="13" s="1"/>
  <c r="C299" i="13"/>
  <c r="I299" i="13" s="1"/>
  <c r="M299" i="13"/>
  <c r="E301" i="13" l="1"/>
  <c r="C300" i="13"/>
  <c r="I300" i="13" s="1"/>
  <c r="K301" i="13"/>
  <c r="M300" i="13"/>
  <c r="E302" i="13" l="1"/>
  <c r="K302" i="13" s="1"/>
  <c r="C301" i="13"/>
  <c r="I301" i="13" s="1"/>
  <c r="M301" i="13"/>
  <c r="E303" i="13" l="1"/>
  <c r="K303" i="13" s="1"/>
  <c r="C302" i="13"/>
  <c r="M302" i="13"/>
  <c r="E304" i="13" l="1"/>
  <c r="K304" i="13" s="1"/>
  <c r="C303" i="13"/>
  <c r="I303" i="13" s="1"/>
  <c r="M303" i="13"/>
  <c r="I302" i="13"/>
  <c r="E305" i="13" l="1"/>
  <c r="K305" i="13"/>
  <c r="C304" i="13"/>
  <c r="M304" i="13"/>
  <c r="E306" i="13" l="1"/>
  <c r="K306" i="13" s="1"/>
  <c r="C305" i="13"/>
  <c r="I305" i="13" s="1"/>
  <c r="M305" i="13"/>
  <c r="I304" i="13"/>
  <c r="E307" i="13" l="1"/>
  <c r="K307" i="13" s="1"/>
  <c r="C306" i="13"/>
  <c r="M306" i="13"/>
  <c r="I306" i="13" l="1"/>
  <c r="E308" i="13"/>
  <c r="K308" i="13" s="1"/>
  <c r="C307" i="13"/>
  <c r="I307" i="13" s="1"/>
  <c r="M307" i="13"/>
  <c r="E309" i="13" l="1"/>
  <c r="K309" i="13" s="1"/>
  <c r="C308" i="13"/>
  <c r="M308" i="13"/>
  <c r="I308" i="13" l="1"/>
  <c r="E310" i="13"/>
  <c r="K310" i="13" s="1"/>
  <c r="C309" i="13"/>
  <c r="I309" i="13" s="1"/>
  <c r="M309" i="13"/>
  <c r="E311" i="13" l="1"/>
  <c r="K311" i="13" s="1"/>
  <c r="C310" i="13"/>
  <c r="M310" i="13"/>
  <c r="I310" i="13" l="1"/>
  <c r="E312" i="13"/>
  <c r="K312" i="13" s="1"/>
  <c r="C311" i="13"/>
  <c r="I311" i="13" s="1"/>
  <c r="M311" i="13"/>
  <c r="E313" i="13" l="1"/>
  <c r="K313" i="13" s="1"/>
  <c r="C312" i="13"/>
  <c r="I312" i="13" s="1"/>
  <c r="M312" i="13"/>
  <c r="E314" i="13" l="1"/>
  <c r="K314" i="13" s="1"/>
  <c r="C313" i="13"/>
  <c r="I313" i="13" s="1"/>
  <c r="M313" i="13"/>
  <c r="E315" i="13" l="1"/>
  <c r="K315" i="13" s="1"/>
  <c r="C314" i="13"/>
  <c r="M314" i="13"/>
  <c r="E316" i="13" l="1"/>
  <c r="K316" i="13" s="1"/>
  <c r="C315" i="13"/>
  <c r="I315" i="13" s="1"/>
  <c r="M315" i="13"/>
  <c r="I314" i="13"/>
  <c r="E317" i="13" l="1"/>
  <c r="C316" i="13"/>
  <c r="K317" i="13"/>
  <c r="M316" i="13"/>
  <c r="I316" i="13" l="1"/>
  <c r="E318" i="13"/>
  <c r="K318" i="13" s="1"/>
  <c r="C317" i="13"/>
  <c r="I317" i="13" s="1"/>
  <c r="M317" i="13"/>
  <c r="E319" i="13" l="1"/>
  <c r="K319" i="13" s="1"/>
  <c r="C318" i="13"/>
  <c r="M318" i="13"/>
  <c r="I318" i="13" l="1"/>
  <c r="E320" i="13"/>
  <c r="K320" i="13" s="1"/>
  <c r="C319" i="13"/>
  <c r="I319" i="13" s="1"/>
  <c r="M319" i="13"/>
  <c r="E321" i="13" l="1"/>
  <c r="K321" i="13" s="1"/>
  <c r="C320" i="13"/>
  <c r="M320" i="13"/>
  <c r="I320" i="13" l="1"/>
  <c r="E322" i="13"/>
  <c r="K322" i="13" s="1"/>
  <c r="C321" i="13"/>
  <c r="I321" i="13" s="1"/>
  <c r="M321" i="13"/>
  <c r="E323" i="13" l="1"/>
  <c r="K323" i="13" s="1"/>
  <c r="C322" i="13"/>
  <c r="M322" i="13"/>
  <c r="I322" i="13" l="1"/>
  <c r="E324" i="13"/>
  <c r="K324" i="13" s="1"/>
  <c r="C323" i="13"/>
  <c r="I323" i="13" s="1"/>
  <c r="M323" i="13"/>
  <c r="E325" i="13" l="1"/>
  <c r="K325" i="13" s="1"/>
  <c r="C324" i="13"/>
  <c r="I324" i="13" s="1"/>
  <c r="M324" i="13"/>
  <c r="E326" i="13" l="1"/>
  <c r="K326" i="13" s="1"/>
  <c r="C325" i="13"/>
  <c r="I325" i="13" s="1"/>
  <c r="M325" i="13"/>
  <c r="E327" i="13" l="1"/>
  <c r="K327" i="13" s="1"/>
  <c r="C326" i="13"/>
  <c r="M326" i="13"/>
  <c r="I326" i="13" l="1"/>
  <c r="E328" i="13"/>
  <c r="C327" i="13"/>
  <c r="I327" i="13" s="1"/>
  <c r="M327" i="13"/>
  <c r="K328" i="13" l="1"/>
  <c r="E329" i="13" l="1"/>
  <c r="K329" i="13" s="1"/>
  <c r="C328" i="13"/>
  <c r="M328" i="13"/>
  <c r="E330" i="13" l="1"/>
  <c r="K330" i="13" s="1"/>
  <c r="C329" i="13"/>
  <c r="I329" i="13" s="1"/>
  <c r="M329" i="13"/>
  <c r="I328" i="13"/>
  <c r="E331" i="13" l="1"/>
  <c r="K331" i="13" s="1"/>
  <c r="C330" i="13"/>
  <c r="M330" i="13"/>
  <c r="I330" i="13" l="1"/>
  <c r="E332" i="13"/>
  <c r="K332" i="13" s="1"/>
  <c r="C331" i="13"/>
  <c r="I331" i="13" s="1"/>
  <c r="M331" i="13"/>
  <c r="E333" i="13" l="1"/>
  <c r="K333" i="13" s="1"/>
  <c r="C332" i="13"/>
  <c r="M332" i="13"/>
  <c r="E334" i="13" l="1"/>
  <c r="K334" i="13" s="1"/>
  <c r="C333" i="13"/>
  <c r="I333" i="13" s="1"/>
  <c r="M333" i="13"/>
  <c r="I332" i="13"/>
  <c r="E335" i="13" l="1"/>
  <c r="K335" i="13" s="1"/>
  <c r="C334" i="13"/>
  <c r="M334" i="13"/>
  <c r="I334" i="13" l="1"/>
  <c r="E336" i="13"/>
  <c r="K336" i="13" s="1"/>
  <c r="C335" i="13"/>
  <c r="I335" i="13" s="1"/>
  <c r="M335" i="13"/>
  <c r="E337" i="13" l="1"/>
  <c r="K337" i="13" s="1"/>
  <c r="C336" i="13"/>
  <c r="I336" i="13" s="1"/>
  <c r="M336" i="13"/>
  <c r="E338" i="13" l="1"/>
  <c r="K338" i="13" s="1"/>
  <c r="C337" i="13"/>
  <c r="I337" i="13" s="1"/>
  <c r="M337" i="13"/>
  <c r="E339" i="13" l="1"/>
  <c r="K339" i="13" s="1"/>
  <c r="M338" i="13"/>
  <c r="C338" i="13"/>
  <c r="I338" i="13" l="1"/>
  <c r="E340" i="13"/>
  <c r="C339" i="13"/>
  <c r="I339" i="13" s="1"/>
  <c r="M339" i="13"/>
  <c r="K340" i="13" l="1"/>
  <c r="E341" i="13" l="1"/>
  <c r="K341" i="13" s="1"/>
  <c r="C340" i="13"/>
  <c r="M340" i="13"/>
  <c r="I340" i="13" l="1"/>
  <c r="E342" i="13"/>
  <c r="K342" i="13" s="1"/>
  <c r="C341" i="13"/>
  <c r="I341" i="13" s="1"/>
  <c r="M341" i="13"/>
  <c r="E343" i="13" l="1"/>
  <c r="K343" i="13" s="1"/>
  <c r="C342" i="13"/>
  <c r="M342" i="13"/>
  <c r="I342" i="13" l="1"/>
  <c r="E344" i="13"/>
  <c r="K344" i="13" s="1"/>
  <c r="C343" i="13"/>
  <c r="I343" i="13" s="1"/>
  <c r="M343" i="13"/>
  <c r="E345" i="13" l="1"/>
  <c r="K345" i="13" s="1"/>
  <c r="C344" i="13"/>
  <c r="M344" i="13"/>
  <c r="I344" i="13" l="1"/>
  <c r="E346" i="13"/>
  <c r="K346" i="13" s="1"/>
  <c r="C345" i="13"/>
  <c r="I345" i="13" s="1"/>
  <c r="M345" i="13"/>
  <c r="E347" i="13" l="1"/>
  <c r="K347" i="13" s="1"/>
  <c r="C346" i="13"/>
  <c r="M346" i="13"/>
  <c r="I346" i="13" l="1"/>
  <c r="E348" i="13"/>
  <c r="K348" i="13" s="1"/>
  <c r="C347" i="13"/>
  <c r="I347" i="13" s="1"/>
  <c r="M347" i="13"/>
  <c r="E349" i="13" l="1"/>
  <c r="K349" i="13" s="1"/>
  <c r="C348" i="13"/>
  <c r="I348" i="13" s="1"/>
  <c r="M348" i="13"/>
  <c r="E350" i="13" l="1"/>
  <c r="K350" i="13" s="1"/>
  <c r="C349" i="13"/>
  <c r="I349" i="13" s="1"/>
  <c r="M349" i="13"/>
  <c r="E351" i="13" l="1"/>
  <c r="K351" i="13"/>
  <c r="C350" i="13"/>
  <c r="M350" i="13"/>
  <c r="E352" i="13" l="1"/>
  <c r="K352" i="13" s="1"/>
  <c r="C351" i="13"/>
  <c r="I351" i="13" s="1"/>
  <c r="M351" i="13"/>
  <c r="I350" i="13"/>
  <c r="E353" i="13" l="1"/>
  <c r="K353" i="13"/>
  <c r="C352" i="13"/>
  <c r="M352" i="13"/>
  <c r="E354" i="13" l="1"/>
  <c r="K354" i="13" s="1"/>
  <c r="C353" i="13"/>
  <c r="I353" i="13" s="1"/>
  <c r="M353" i="13"/>
  <c r="I352" i="13"/>
  <c r="E355" i="13" l="1"/>
  <c r="K355" i="13"/>
  <c r="C354" i="13"/>
  <c r="M354" i="13"/>
  <c r="I354" i="13" l="1"/>
  <c r="E356" i="13"/>
  <c r="K356" i="13" s="1"/>
  <c r="C355" i="13"/>
  <c r="I355" i="13" s="1"/>
  <c r="M355" i="13"/>
  <c r="E357" i="13" l="1"/>
  <c r="K357" i="13" s="1"/>
  <c r="C356" i="13"/>
  <c r="M356" i="13"/>
  <c r="E358" i="13" l="1"/>
  <c r="K358" i="13" s="1"/>
  <c r="C357" i="13"/>
  <c r="I357" i="13" s="1"/>
  <c r="M357" i="13"/>
  <c r="I356" i="13"/>
  <c r="E359" i="13" l="1"/>
  <c r="K359" i="13"/>
  <c r="C358" i="13"/>
  <c r="M358" i="13"/>
  <c r="I358" i="13" l="1"/>
  <c r="E360" i="13"/>
  <c r="K360" i="13" s="1"/>
  <c r="C359" i="13"/>
  <c r="I359" i="13" s="1"/>
  <c r="M359" i="13"/>
  <c r="E361" i="13" l="1"/>
  <c r="K361" i="13" s="1"/>
  <c r="C360" i="13"/>
  <c r="I360" i="13" s="1"/>
  <c r="M360" i="13"/>
  <c r="E362" i="13" l="1"/>
  <c r="K362" i="13"/>
  <c r="C361" i="13"/>
  <c r="I361" i="13" s="1"/>
  <c r="M361" i="13"/>
  <c r="C362" i="13" l="1"/>
  <c r="E363" i="13"/>
  <c r="K363" i="13" s="1"/>
  <c r="M362" i="13"/>
  <c r="C363" i="13" l="1"/>
  <c r="I363" i="13" s="1"/>
  <c r="E364" i="13"/>
  <c r="K364" i="13" s="1"/>
  <c r="M363" i="13"/>
  <c r="I362" i="13"/>
  <c r="C364" i="13" l="1"/>
  <c r="E365" i="13"/>
  <c r="K365" i="13" s="1"/>
  <c r="M364" i="13"/>
  <c r="E366" i="13" l="1"/>
  <c r="K366" i="13" s="1"/>
  <c r="C365" i="13"/>
  <c r="I365" i="13" s="1"/>
  <c r="M365" i="13"/>
  <c r="I364" i="13"/>
  <c r="E367" i="13" l="1"/>
  <c r="K367" i="13" s="1"/>
  <c r="C366" i="13"/>
  <c r="M366" i="13"/>
  <c r="E368" i="13" l="1"/>
  <c r="K368" i="13" s="1"/>
  <c r="C367" i="13"/>
  <c r="I367" i="13" s="1"/>
  <c r="M367" i="13"/>
  <c r="I366" i="13"/>
  <c r="E369" i="13" l="1"/>
  <c r="K369" i="13" s="1"/>
  <c r="C368" i="13"/>
  <c r="M368" i="13"/>
  <c r="I368" i="13" l="1"/>
  <c r="E370" i="13"/>
  <c r="K370" i="13" s="1"/>
  <c r="C369" i="13"/>
  <c r="I369" i="13" s="1"/>
  <c r="M369" i="13"/>
  <c r="E371" i="13" l="1"/>
  <c r="K371" i="13" s="1"/>
  <c r="C370" i="13"/>
  <c r="M370" i="13"/>
  <c r="I370" i="13" l="1"/>
  <c r="E372" i="13"/>
  <c r="K372" i="13" s="1"/>
  <c r="C371" i="13"/>
  <c r="I371" i="13" s="1"/>
  <c r="M371" i="13"/>
  <c r="E373" i="13" l="1"/>
  <c r="C372" i="13"/>
  <c r="I372" i="13" s="1"/>
  <c r="K373" i="13"/>
  <c r="M372" i="13"/>
  <c r="C373" i="13" l="1"/>
  <c r="M373" i="13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H41" i="12" l="1"/>
  <c r="H45" i="12"/>
  <c r="H47" i="12" s="1"/>
  <c r="I373" i="13"/>
  <c r="I40" i="12"/>
  <c r="I41" i="12" s="1"/>
  <c r="K33" i="8" s="1"/>
  <c r="K39" i="8" s="1"/>
  <c r="K43" i="8" s="1"/>
  <c r="J40" i="12"/>
  <c r="J41" i="12" s="1"/>
  <c r="L33" i="8" s="1"/>
  <c r="L39" i="8" s="1"/>
  <c r="L43" i="8" s="1"/>
  <c r="K40" i="12"/>
  <c r="K41" i="12" s="1"/>
  <c r="M33" i="8" s="1"/>
  <c r="M39" i="8" s="1"/>
  <c r="M43" i="8" s="1"/>
  <c r="L40" i="12"/>
  <c r="L41" i="12" s="1"/>
  <c r="N33" i="8" s="1"/>
  <c r="N39" i="8" s="1"/>
  <c r="N43" i="8" s="1"/>
  <c r="M40" i="12"/>
  <c r="M41" i="12" s="1"/>
  <c r="O33" i="8" s="1"/>
  <c r="O39" i="8" s="1"/>
  <c r="O43" i="8" s="1"/>
  <c r="N40" i="12"/>
  <c r="N41" i="12" s="1"/>
  <c r="P33" i="8" s="1"/>
  <c r="P39" i="8" s="1"/>
  <c r="P43" i="8" s="1"/>
  <c r="O40" i="12"/>
  <c r="O41" i="12" s="1"/>
  <c r="Q33" i="8" s="1"/>
  <c r="Q39" i="8" s="1"/>
  <c r="Q43" i="8" s="1"/>
  <c r="P40" i="12"/>
  <c r="P41" i="12" s="1"/>
  <c r="R33" i="8" s="1"/>
  <c r="R39" i="8" s="1"/>
  <c r="R43" i="8" s="1"/>
  <c r="Q40" i="12"/>
  <c r="Q41" i="12" s="1"/>
  <c r="S33" i="8" s="1"/>
  <c r="S39" i="8" s="1"/>
  <c r="S43" i="8" s="1"/>
  <c r="R40" i="12"/>
  <c r="R41" i="12" s="1"/>
  <c r="T33" i="8" s="1"/>
  <c r="T39" i="8" s="1"/>
  <c r="T43" i="8" s="1"/>
  <c r="S40" i="12"/>
  <c r="S41" i="12" s="1"/>
  <c r="U33" i="8" s="1"/>
  <c r="U39" i="8" s="1"/>
  <c r="U43" i="8" s="1"/>
  <c r="T40" i="12"/>
  <c r="T41" i="12" s="1"/>
  <c r="V33" i="8" s="1"/>
  <c r="V39" i="8" s="1"/>
  <c r="V43" i="8" s="1"/>
  <c r="U40" i="12"/>
  <c r="U41" i="12" s="1"/>
  <c r="W33" i="8" s="1"/>
  <c r="W39" i="8" s="1"/>
  <c r="W43" i="8" s="1"/>
  <c r="V40" i="12"/>
  <c r="V41" i="12" s="1"/>
  <c r="X33" i="8" s="1"/>
  <c r="X39" i="8" s="1"/>
  <c r="X43" i="8" s="1"/>
  <c r="W40" i="12"/>
  <c r="W41" i="12" s="1"/>
  <c r="Y33" i="8" s="1"/>
  <c r="Y39" i="8" s="1"/>
  <c r="Y43" i="8" s="1"/>
  <c r="X40" i="12"/>
  <c r="X41" i="12" s="1"/>
  <c r="Z33" i="8" s="1"/>
  <c r="Z39" i="8" s="1"/>
  <c r="Z43" i="8" s="1"/>
  <c r="Y40" i="12"/>
  <c r="Y41" i="12" s="1"/>
  <c r="AA33" i="8" s="1"/>
  <c r="AA39" i="8" s="1"/>
  <c r="AA43" i="8" s="1"/>
  <c r="Z40" i="12"/>
  <c r="Z41" i="12" s="1"/>
  <c r="AB33" i="8" s="1"/>
  <c r="AB39" i="8" s="1"/>
  <c r="AB43" i="8" s="1"/>
  <c r="AA40" i="12"/>
  <c r="AA41" i="12" s="1"/>
  <c r="AC33" i="8" s="1"/>
  <c r="AC39" i="8" s="1"/>
  <c r="AC43" i="8" s="1"/>
  <c r="AB40" i="12"/>
  <c r="AB41" i="12" s="1"/>
  <c r="AD33" i="8" s="1"/>
  <c r="AD39" i="8" s="1"/>
  <c r="AD43" i="8" s="1"/>
  <c r="AC40" i="12"/>
  <c r="AC41" i="12" s="1"/>
  <c r="AE33" i="8" s="1"/>
  <c r="AE39" i="8" s="1"/>
  <c r="AE43" i="8" s="1"/>
  <c r="AD40" i="12"/>
  <c r="AD41" i="12" s="1"/>
  <c r="AF33" i="8" s="1"/>
  <c r="AF39" i="8" s="1"/>
  <c r="AF43" i="8" s="1"/>
  <c r="AE40" i="12"/>
  <c r="AE41" i="12" s="1"/>
  <c r="AG33" i="8" s="1"/>
  <c r="AG39" i="8" s="1"/>
  <c r="AG43" i="8" s="1"/>
  <c r="AF40" i="12"/>
  <c r="AF41" i="12" s="1"/>
  <c r="AH33" i="8" s="1"/>
  <c r="AH39" i="8" s="1"/>
  <c r="AH43" i="8" s="1"/>
  <c r="AG40" i="12"/>
  <c r="AG41" i="12" s="1"/>
  <c r="AI33" i="8" s="1"/>
  <c r="AI39" i="8" s="1"/>
  <c r="AI43" i="8" s="1"/>
  <c r="AH40" i="12"/>
  <c r="AH41" i="12" s="1"/>
  <c r="AJ33" i="8" s="1"/>
  <c r="AJ39" i="8" s="1"/>
  <c r="AJ43" i="8" s="1"/>
  <c r="AI40" i="12"/>
  <c r="AI41" i="12" s="1"/>
  <c r="AK33" i="8" s="1"/>
  <c r="AK39" i="8" s="1"/>
  <c r="AK43" i="8" s="1"/>
  <c r="O41" i="8" l="1"/>
  <c r="V41" i="8"/>
  <c r="N41" i="8"/>
  <c r="M41" i="8"/>
  <c r="AE41" i="8"/>
  <c r="AK41" i="8"/>
  <c r="T41" i="8"/>
  <c r="L41" i="8"/>
  <c r="AD41" i="8"/>
  <c r="AJ41" i="8"/>
  <c r="K41" i="8"/>
  <c r="AA41" i="8"/>
  <c r="S41" i="8"/>
  <c r="AH41" i="8"/>
  <c r="Z41" i="8"/>
  <c r="R41" i="8"/>
  <c r="W41" i="8"/>
  <c r="U41" i="8"/>
  <c r="AB41" i="8"/>
  <c r="AG41" i="8"/>
  <c r="Y41" i="8"/>
  <c r="Q41" i="8"/>
  <c r="AC41" i="8"/>
  <c r="AI41" i="8"/>
  <c r="AF41" i="8"/>
  <c r="X41" i="8"/>
  <c r="P41" i="8"/>
  <c r="J33" i="8"/>
  <c r="J39" i="8" s="1"/>
  <c r="J43" i="8" s="1"/>
  <c r="I45" i="12"/>
  <c r="J41" i="8" l="1"/>
  <c r="FC77" i="13"/>
  <c r="FC84" i="13"/>
  <c r="EH74" i="13"/>
  <c r="FC80" i="13"/>
  <c r="FC81" i="13"/>
  <c r="FC85" i="13"/>
  <c r="EH78" i="13"/>
  <c r="FC75" i="13"/>
  <c r="FC76" i="13"/>
  <c r="FC74" i="13"/>
  <c r="EH75" i="13"/>
  <c r="EH82" i="13"/>
  <c r="EH76" i="13"/>
  <c r="EH80" i="13"/>
  <c r="FC79" i="13"/>
  <c r="FC78" i="13"/>
  <c r="EH79" i="13"/>
  <c r="EH83" i="13"/>
  <c r="EH84" i="13"/>
  <c r="EH85" i="13"/>
  <c r="EH77" i="13"/>
  <c r="FC82" i="13"/>
  <c r="FC83" i="13"/>
  <c r="EH81" i="13"/>
  <c r="F75" i="6"/>
  <c r="F76" i="6" s="1"/>
  <c r="F77" i="6" s="1"/>
  <c r="F68" i="6"/>
  <c r="H85" i="6"/>
  <c r="H87" i="6" s="1"/>
  <c r="FC324" i="13"/>
  <c r="FC319" i="13"/>
  <c r="EH315" i="13"/>
  <c r="EH324" i="13"/>
  <c r="EH322" i="13"/>
  <c r="FC317" i="13"/>
  <c r="FC323" i="13"/>
  <c r="EH319" i="13"/>
  <c r="EH318" i="13"/>
  <c r="FC321" i="13"/>
  <c r="EH317" i="13"/>
  <c r="EH323" i="13"/>
  <c r="EH314" i="13"/>
  <c r="FC325" i="13"/>
  <c r="EH321" i="13"/>
  <c r="EH316" i="13"/>
  <c r="FC315" i="13"/>
  <c r="FC314" i="13"/>
  <c r="EH325" i="13"/>
  <c r="EH320" i="13"/>
  <c r="FC318" i="13"/>
  <c r="FC316" i="13"/>
  <c r="FC322" i="13"/>
  <c r="FC320" i="13"/>
  <c r="FC268" i="13"/>
  <c r="FC267" i="13"/>
  <c r="EH270" i="13"/>
  <c r="EH273" i="13"/>
  <c r="FC266" i="13"/>
  <c r="EH274" i="13"/>
  <c r="FC269" i="13"/>
  <c r="EH268" i="13"/>
  <c r="EH271" i="13"/>
  <c r="FC272" i="13"/>
  <c r="FC274" i="13"/>
  <c r="EH266" i="13"/>
  <c r="FC270" i="13"/>
  <c r="EH269" i="13"/>
  <c r="EH267" i="13"/>
  <c r="EH275" i="13"/>
  <c r="EH277" i="13"/>
  <c r="EH276" i="13"/>
  <c r="FC273" i="13"/>
  <c r="FC271" i="13"/>
  <c r="FC277" i="13"/>
  <c r="EH272" i="13"/>
  <c r="FC275" i="13"/>
  <c r="FC276" i="13"/>
  <c r="FC54" i="13"/>
  <c r="FC53" i="13"/>
  <c r="EH60" i="13"/>
  <c r="FC57" i="13"/>
  <c r="FC51" i="13"/>
  <c r="EH57" i="13"/>
  <c r="EH51" i="13"/>
  <c r="EH50" i="13"/>
  <c r="FC52" i="13"/>
  <c r="FC50" i="13"/>
  <c r="EH56" i="13"/>
  <c r="FC58" i="13"/>
  <c r="EH53" i="13"/>
  <c r="FC61" i="13"/>
  <c r="FC55" i="13"/>
  <c r="EH61" i="13"/>
  <c r="EH54" i="13"/>
  <c r="EH52" i="13"/>
  <c r="FC59" i="13"/>
  <c r="EH55" i="13"/>
  <c r="EH59" i="13"/>
  <c r="FC56" i="13"/>
  <c r="EH58" i="13"/>
  <c r="FC60" i="13"/>
  <c r="FC162" i="13"/>
  <c r="EH160" i="13"/>
  <c r="EH166" i="13"/>
  <c r="FC160" i="13"/>
  <c r="FC166" i="13"/>
  <c r="EH164" i="13"/>
  <c r="FC165" i="13"/>
  <c r="FC169" i="13"/>
  <c r="FC164" i="13"/>
  <c r="FC159" i="13"/>
  <c r="EH168" i="13"/>
  <c r="FC167" i="13"/>
  <c r="EH158" i="13"/>
  <c r="EH162" i="13"/>
  <c r="FC168" i="13"/>
  <c r="FC163" i="13"/>
  <c r="EH161" i="13"/>
  <c r="FC161" i="13"/>
  <c r="EH159" i="13"/>
  <c r="EH163" i="13"/>
  <c r="FC158" i="13"/>
  <c r="EH165" i="13"/>
  <c r="EH169" i="13"/>
  <c r="EH167" i="13"/>
  <c r="FC90" i="13"/>
  <c r="EH87" i="13"/>
  <c r="EH97" i="13"/>
  <c r="EH95" i="13"/>
  <c r="FC95" i="13"/>
  <c r="FC88" i="13"/>
  <c r="FC92" i="13"/>
  <c r="EH93" i="13"/>
  <c r="FC94" i="13"/>
  <c r="EH91" i="13"/>
  <c r="EH86" i="13"/>
  <c r="FC89" i="13"/>
  <c r="EH96" i="13"/>
  <c r="FC96" i="13"/>
  <c r="FC87" i="13"/>
  <c r="EH90" i="13"/>
  <c r="FC93" i="13"/>
  <c r="FC97" i="13"/>
  <c r="FC86" i="13"/>
  <c r="FC91" i="13"/>
  <c r="EH88" i="13"/>
  <c r="EH94" i="13"/>
  <c r="EH92" i="13"/>
  <c r="EH89" i="13"/>
  <c r="FC340" i="13"/>
  <c r="EH349" i="13"/>
  <c r="EH344" i="13"/>
  <c r="FC345" i="13"/>
  <c r="FC344" i="13"/>
  <c r="EH338" i="13"/>
  <c r="EH348" i="13"/>
  <c r="EH347" i="13"/>
  <c r="FC338" i="13"/>
  <c r="FC348" i="13"/>
  <c r="EH342" i="13"/>
  <c r="EH339" i="13"/>
  <c r="FC342" i="13"/>
  <c r="FC341" i="13"/>
  <c r="EH346" i="13"/>
  <c r="EH340" i="13"/>
  <c r="FC346" i="13"/>
  <c r="FC347" i="13"/>
  <c r="FC339" i="13"/>
  <c r="FC349" i="13"/>
  <c r="EH343" i="13"/>
  <c r="FC343" i="13"/>
  <c r="EH345" i="13"/>
  <c r="EH341" i="13"/>
  <c r="FC231" i="13"/>
  <c r="FC240" i="13"/>
  <c r="FC234" i="13"/>
  <c r="FC230" i="13"/>
  <c r="FC236" i="13"/>
  <c r="EH241" i="13"/>
  <c r="FC232" i="13"/>
  <c r="FC241" i="13"/>
  <c r="EH237" i="13"/>
  <c r="EH231" i="13"/>
  <c r="EH239" i="13"/>
  <c r="FC235" i="13"/>
  <c r="FC237" i="13"/>
  <c r="EH233" i="13"/>
  <c r="EH238" i="13"/>
  <c r="EH236" i="13"/>
  <c r="EH230" i="13"/>
  <c r="EH240" i="13"/>
  <c r="FC238" i="13"/>
  <c r="EH234" i="13"/>
  <c r="EH232" i="13"/>
  <c r="EH235" i="13"/>
  <c r="FC233" i="13"/>
  <c r="FC239" i="13"/>
  <c r="FC137" i="13"/>
  <c r="FC143" i="13"/>
  <c r="EH140" i="13"/>
  <c r="FC145" i="13"/>
  <c r="EH137" i="13"/>
  <c r="EH139" i="13"/>
  <c r="EH138" i="13"/>
  <c r="EH142" i="13"/>
  <c r="FC141" i="13"/>
  <c r="FC136" i="13"/>
  <c r="EH144" i="13"/>
  <c r="FC140" i="13"/>
  <c r="FC142" i="13"/>
  <c r="FC135" i="13"/>
  <c r="FC134" i="13"/>
  <c r="FC144" i="13"/>
  <c r="EH141" i="13"/>
  <c r="FC138" i="13"/>
  <c r="EH135" i="13"/>
  <c r="EH143" i="13"/>
  <c r="FC139" i="13"/>
  <c r="EH145" i="13"/>
  <c r="EH136" i="13"/>
  <c r="EH134" i="13"/>
  <c r="FC208" i="13"/>
  <c r="EH214" i="13"/>
  <c r="FC216" i="13"/>
  <c r="EH213" i="13"/>
  <c r="FC217" i="13"/>
  <c r="EH217" i="13"/>
  <c r="FC207" i="13"/>
  <c r="FC206" i="13"/>
  <c r="FC212" i="13"/>
  <c r="FC209" i="13"/>
  <c r="FC215" i="13"/>
  <c r="EH209" i="13"/>
  <c r="EH208" i="13"/>
  <c r="FC211" i="13"/>
  <c r="FC210" i="13"/>
  <c r="FC214" i="13"/>
  <c r="EH207" i="13"/>
  <c r="EH215" i="13"/>
  <c r="EH216" i="13"/>
  <c r="EH206" i="13"/>
  <c r="EH210" i="13"/>
  <c r="EH212" i="13"/>
  <c r="EH211" i="13"/>
  <c r="FC213" i="13"/>
  <c r="FC131" i="13"/>
  <c r="EH127" i="13"/>
  <c r="EH122" i="13"/>
  <c r="EH130" i="13"/>
  <c r="FC127" i="13"/>
  <c r="FC124" i="13"/>
  <c r="EH131" i="13"/>
  <c r="EH126" i="13"/>
  <c r="FC128" i="13"/>
  <c r="EH124" i="13"/>
  <c r="FC122" i="13"/>
  <c r="FC132" i="13"/>
  <c r="EH128" i="13"/>
  <c r="EH129" i="13"/>
  <c r="FC126" i="13"/>
  <c r="FC125" i="13"/>
  <c r="EH132" i="13"/>
  <c r="FC133" i="13"/>
  <c r="EH133" i="13"/>
  <c r="FC130" i="13"/>
  <c r="FC129" i="13"/>
  <c r="EH125" i="13"/>
  <c r="EH123" i="13"/>
  <c r="FC123" i="13"/>
  <c r="FC177" i="13"/>
  <c r="EH172" i="13"/>
  <c r="EH178" i="13"/>
  <c r="EH179" i="13"/>
  <c r="FC171" i="13"/>
  <c r="FC181" i="13"/>
  <c r="EH176" i="13"/>
  <c r="FC175" i="13"/>
  <c r="FC170" i="13"/>
  <c r="EH180" i="13"/>
  <c r="FC179" i="13"/>
  <c r="FC174" i="13"/>
  <c r="EH173" i="13"/>
  <c r="FC178" i="13"/>
  <c r="EH177" i="13"/>
  <c r="FC176" i="13"/>
  <c r="EH181" i="13"/>
  <c r="FC180" i="13"/>
  <c r="EH170" i="13"/>
  <c r="FC173" i="13"/>
  <c r="FC172" i="13"/>
  <c r="EH171" i="13"/>
  <c r="EH175" i="13"/>
  <c r="EH174" i="13"/>
  <c r="FC332" i="13"/>
  <c r="EH329" i="13"/>
  <c r="EH335" i="13"/>
  <c r="FC329" i="13"/>
  <c r="EH337" i="13"/>
  <c r="EH332" i="13"/>
  <c r="FC336" i="13"/>
  <c r="EH333" i="13"/>
  <c r="EH328" i="13"/>
  <c r="EH327" i="13"/>
  <c r="FC333" i="13"/>
  <c r="EH326" i="13"/>
  <c r="EH336" i="13"/>
  <c r="FC337" i="13"/>
  <c r="FC326" i="13"/>
  <c r="FC334" i="13"/>
  <c r="FC327" i="13"/>
  <c r="EH330" i="13"/>
  <c r="EH334" i="13"/>
  <c r="EH331" i="13"/>
  <c r="FC331" i="13"/>
  <c r="FC328" i="13"/>
  <c r="FC335" i="13"/>
  <c r="FC330" i="13"/>
  <c r="FC357" i="13"/>
  <c r="FC352" i="13"/>
  <c r="EH351" i="13"/>
  <c r="EH361" i="13"/>
  <c r="FC353" i="13"/>
  <c r="FC361" i="13"/>
  <c r="FC356" i="13"/>
  <c r="EH355" i="13"/>
  <c r="EH360" i="13"/>
  <c r="FC350" i="13"/>
  <c r="FC360" i="13"/>
  <c r="EH352" i="13"/>
  <c r="FC355" i="13"/>
  <c r="EH358" i="13"/>
  <c r="FC354" i="13"/>
  <c r="EH353" i="13"/>
  <c r="EH356" i="13"/>
  <c r="EH359" i="13"/>
  <c r="FC359" i="13"/>
  <c r="FC358" i="13"/>
  <c r="EH357" i="13"/>
  <c r="EH350" i="13"/>
  <c r="EH354" i="13"/>
  <c r="FC351" i="13"/>
  <c r="FC369" i="13"/>
  <c r="FC368" i="13"/>
  <c r="EH367" i="13"/>
  <c r="FC364" i="13"/>
  <c r="FC362" i="13"/>
  <c r="FC372" i="13"/>
  <c r="EH371" i="13"/>
  <c r="EH365" i="13"/>
  <c r="FC366" i="13"/>
  <c r="EH373" i="13"/>
  <c r="EH364" i="13"/>
  <c r="FC367" i="13"/>
  <c r="FC370" i="13"/>
  <c r="EH362" i="13"/>
  <c r="EH368" i="13"/>
  <c r="EH370" i="13"/>
  <c r="EH363" i="13"/>
  <c r="FC363" i="13"/>
  <c r="EH366" i="13"/>
  <c r="EH372" i="13"/>
  <c r="FC365" i="13"/>
  <c r="FC373" i="13"/>
  <c r="FC371" i="13"/>
  <c r="EH369" i="13"/>
  <c r="FC183" i="13"/>
  <c r="FC193" i="13"/>
  <c r="EH189" i="13"/>
  <c r="FC187" i="13"/>
  <c r="EH183" i="13"/>
  <c r="EH193" i="13"/>
  <c r="EH186" i="13"/>
  <c r="FC185" i="13"/>
  <c r="EH185" i="13"/>
  <c r="FC191" i="13"/>
  <c r="EH187" i="13"/>
  <c r="EH182" i="13"/>
  <c r="FC184" i="13"/>
  <c r="EH191" i="13"/>
  <c r="EH188" i="13"/>
  <c r="FC188" i="13"/>
  <c r="EH184" i="13"/>
  <c r="EH190" i="13"/>
  <c r="FC192" i="13"/>
  <c r="EH192" i="13"/>
  <c r="FC190" i="13"/>
  <c r="FC182" i="13"/>
  <c r="FC189" i="13"/>
  <c r="FC186" i="13"/>
  <c r="FC69" i="13"/>
  <c r="FC64" i="13"/>
  <c r="EH72" i="13"/>
  <c r="EH65" i="13"/>
  <c r="EH69" i="13"/>
  <c r="EH67" i="13"/>
  <c r="EH71" i="13"/>
  <c r="FC67" i="13"/>
  <c r="FC71" i="13"/>
  <c r="FC73" i="13"/>
  <c r="FC68" i="13"/>
  <c r="FC63" i="13"/>
  <c r="EH70" i="13"/>
  <c r="FC62" i="13"/>
  <c r="FC72" i="13"/>
  <c r="EH64" i="13"/>
  <c r="EH68" i="13"/>
  <c r="FC66" i="13"/>
  <c r="EH63" i="13"/>
  <c r="EH73" i="13"/>
  <c r="EH62" i="13"/>
  <c r="EH66" i="13"/>
  <c r="FC70" i="13"/>
  <c r="FC65" i="13"/>
  <c r="FC119" i="13"/>
  <c r="FC114" i="13"/>
  <c r="EH113" i="13"/>
  <c r="FC118" i="13"/>
  <c r="EH111" i="13"/>
  <c r="EH110" i="13"/>
  <c r="EH119" i="13"/>
  <c r="EH118" i="13"/>
  <c r="FC112" i="13"/>
  <c r="EH117" i="13"/>
  <c r="EH115" i="13"/>
  <c r="EH114" i="13"/>
  <c r="FC110" i="13"/>
  <c r="FC116" i="13"/>
  <c r="EH121" i="13"/>
  <c r="FC113" i="13"/>
  <c r="EH112" i="13"/>
  <c r="FC115" i="13"/>
  <c r="FC120" i="13"/>
  <c r="EH116" i="13"/>
  <c r="FC117" i="13"/>
  <c r="FC121" i="13"/>
  <c r="EH120" i="13"/>
  <c r="FC111" i="13"/>
  <c r="FC249" i="13"/>
  <c r="FC244" i="13"/>
  <c r="EH242" i="13"/>
  <c r="FC246" i="13"/>
  <c r="EH253" i="13"/>
  <c r="EH248" i="13"/>
  <c r="FC250" i="13"/>
  <c r="EH245" i="13"/>
  <c r="FC251" i="13"/>
  <c r="FC243" i="13"/>
  <c r="FC242" i="13"/>
  <c r="EH243" i="13"/>
  <c r="EH250" i="13"/>
  <c r="FC245" i="13"/>
  <c r="FC248" i="13"/>
  <c r="FC247" i="13"/>
  <c r="EH246" i="13"/>
  <c r="EH252" i="13"/>
  <c r="EH249" i="13"/>
  <c r="FC253" i="13"/>
  <c r="FC252" i="13"/>
  <c r="EH244" i="13"/>
  <c r="EH251" i="13"/>
  <c r="EH247" i="13"/>
  <c r="EH256" i="13"/>
  <c r="EH259" i="13"/>
  <c r="EH258" i="13"/>
  <c r="FC254" i="13"/>
  <c r="FC255" i="13"/>
  <c r="EH264" i="13"/>
  <c r="EH263" i="13"/>
  <c r="EH254" i="13"/>
  <c r="FC261" i="13"/>
  <c r="EH255" i="13"/>
  <c r="FC265" i="13"/>
  <c r="FC256" i="13"/>
  <c r="EH257" i="13"/>
  <c r="FC262" i="13"/>
  <c r="EH265" i="13"/>
  <c r="EH260" i="13"/>
  <c r="FC260" i="13"/>
  <c r="FC257" i="13"/>
  <c r="EH261" i="13"/>
  <c r="FC259" i="13"/>
  <c r="FC258" i="13"/>
  <c r="EH262" i="13"/>
  <c r="FC263" i="13"/>
  <c r="FC264" i="13"/>
  <c r="I47" i="12"/>
  <c r="J45" i="12"/>
  <c r="FC313" i="13"/>
  <c r="FC308" i="13"/>
  <c r="EH303" i="13"/>
  <c r="EH308" i="13"/>
  <c r="EH312" i="13"/>
  <c r="EH306" i="13"/>
  <c r="FC302" i="13"/>
  <c r="FC312" i="13"/>
  <c r="EH307" i="13"/>
  <c r="FC306" i="13"/>
  <c r="EH305" i="13"/>
  <c r="EH311" i="13"/>
  <c r="FC307" i="13"/>
  <c r="FC304" i="13"/>
  <c r="FC310" i="13"/>
  <c r="EH309" i="13"/>
  <c r="EH304" i="13"/>
  <c r="EH313" i="13"/>
  <c r="EH302" i="13"/>
  <c r="EH310" i="13"/>
  <c r="FC303" i="13"/>
  <c r="FC309" i="13"/>
  <c r="FC305" i="13"/>
  <c r="FC311" i="13"/>
  <c r="EH218" i="13"/>
  <c r="EH226" i="13"/>
  <c r="FC220" i="13"/>
  <c r="FC221" i="13"/>
  <c r="FC224" i="13"/>
  <c r="FC223" i="13"/>
  <c r="EH228" i="13"/>
  <c r="EH222" i="13"/>
  <c r="EH224" i="13"/>
  <c r="FC225" i="13"/>
  <c r="FC218" i="13"/>
  <c r="EH223" i="13"/>
  <c r="EH220" i="13"/>
  <c r="FC226" i="13"/>
  <c r="EH225" i="13"/>
  <c r="EH221" i="13"/>
  <c r="FC222" i="13"/>
  <c r="EH219" i="13"/>
  <c r="FC228" i="13"/>
  <c r="FC227" i="13"/>
  <c r="EH227" i="13"/>
  <c r="FC229" i="13"/>
  <c r="FC219" i="13"/>
  <c r="EH229" i="13"/>
  <c r="FC201" i="13"/>
  <c r="FC196" i="13"/>
  <c r="EH204" i="13"/>
  <c r="FC205" i="13"/>
  <c r="EH197" i="13"/>
  <c r="FC200" i="13"/>
  <c r="FC194" i="13"/>
  <c r="FC204" i="13"/>
  <c r="EH201" i="13"/>
  <c r="EH199" i="13"/>
  <c r="EH200" i="13"/>
  <c r="FC198" i="13"/>
  <c r="EH195" i="13"/>
  <c r="EH205" i="13"/>
  <c r="FC202" i="13"/>
  <c r="EH194" i="13"/>
  <c r="FC195" i="13"/>
  <c r="EH203" i="13"/>
  <c r="EH198" i="13"/>
  <c r="FC197" i="13"/>
  <c r="FC199" i="13"/>
  <c r="EH196" i="13"/>
  <c r="EH202" i="13"/>
  <c r="FC203" i="13"/>
  <c r="FC150" i="13"/>
  <c r="EH151" i="13"/>
  <c r="EH146" i="13"/>
  <c r="EH150" i="13"/>
  <c r="FC151" i="13"/>
  <c r="EH154" i="13"/>
  <c r="FC148" i="13"/>
  <c r="EH149" i="13"/>
  <c r="EH153" i="13"/>
  <c r="FC154" i="13"/>
  <c r="EH155" i="13"/>
  <c r="FC147" i="13"/>
  <c r="EH147" i="13"/>
  <c r="EH148" i="13"/>
  <c r="FC149" i="13"/>
  <c r="FC153" i="13"/>
  <c r="FC157" i="13"/>
  <c r="FC146" i="13"/>
  <c r="FC155" i="13"/>
  <c r="EH152" i="13"/>
  <c r="EH156" i="13"/>
  <c r="EH157" i="13"/>
  <c r="FC156" i="13"/>
  <c r="FC152" i="13"/>
  <c r="FC289" i="13"/>
  <c r="EH287" i="13"/>
  <c r="FC286" i="13"/>
  <c r="FC285" i="13"/>
  <c r="EH282" i="13"/>
  <c r="FC284" i="13"/>
  <c r="FC283" i="13"/>
  <c r="EH281" i="13"/>
  <c r="FC278" i="13"/>
  <c r="FC288" i="13"/>
  <c r="FC282" i="13"/>
  <c r="EH286" i="13"/>
  <c r="FC279" i="13"/>
  <c r="EH280" i="13"/>
  <c r="EH283" i="13"/>
  <c r="EH278" i="13"/>
  <c r="EH285" i="13"/>
  <c r="EH288" i="13"/>
  <c r="EH284" i="13"/>
  <c r="FC280" i="13"/>
  <c r="EH279" i="13"/>
  <c r="EH289" i="13"/>
  <c r="FC281" i="13"/>
  <c r="FC287" i="13"/>
  <c r="FC295" i="13"/>
  <c r="EH293" i="13"/>
  <c r="EH299" i="13"/>
  <c r="FC290" i="13"/>
  <c r="EH295" i="13"/>
  <c r="FC299" i="13"/>
  <c r="EH297" i="13"/>
  <c r="EH292" i="13"/>
  <c r="EH290" i="13"/>
  <c r="EH294" i="13"/>
  <c r="EH298" i="13"/>
  <c r="EH291" i="13"/>
  <c r="FC291" i="13"/>
  <c r="FC292" i="13"/>
  <c r="EH301" i="13"/>
  <c r="EH296" i="13"/>
  <c r="FC296" i="13"/>
  <c r="FC297" i="13"/>
  <c r="EH300" i="13"/>
  <c r="FC300" i="13"/>
  <c r="FC294" i="13"/>
  <c r="FC298" i="13"/>
  <c r="FC301" i="13"/>
  <c r="FC293" i="13"/>
  <c r="FC98" i="13"/>
  <c r="EH107" i="13"/>
  <c r="EH102" i="13"/>
  <c r="FC102" i="13"/>
  <c r="EH100" i="13"/>
  <c r="EH106" i="13"/>
  <c r="EH101" i="13"/>
  <c r="FC107" i="13"/>
  <c r="FC105" i="13"/>
  <c r="FC109" i="13"/>
  <c r="FC100" i="13"/>
  <c r="FC106" i="13"/>
  <c r="EH104" i="13"/>
  <c r="EH105" i="13"/>
  <c r="EH99" i="13"/>
  <c r="EH103" i="13"/>
  <c r="FC104" i="13"/>
  <c r="FC99" i="13"/>
  <c r="EH108" i="13"/>
  <c r="FC103" i="13"/>
  <c r="FC108" i="13"/>
  <c r="EH98" i="13"/>
  <c r="FC101" i="13"/>
  <c r="EH109" i="13"/>
  <c r="F69" i="6" l="1"/>
  <c r="F70" i="6" s="1"/>
  <c r="F71" i="6" s="1"/>
  <c r="D62" i="15"/>
  <c r="E30" i="16"/>
  <c r="G30" i="16" s="1"/>
  <c r="J47" i="12"/>
  <c r="K45" i="12"/>
  <c r="FC47" i="13"/>
  <c r="FC46" i="13"/>
  <c r="EH41" i="13"/>
  <c r="EH38" i="13"/>
  <c r="EH45" i="13"/>
  <c r="FC44" i="13"/>
  <c r="EH39" i="13"/>
  <c r="FC41" i="13"/>
  <c r="EH40" i="13"/>
  <c r="FC39" i="13"/>
  <c r="FC43" i="13"/>
  <c r="FC40" i="13"/>
  <c r="FC48" i="13"/>
  <c r="EH43" i="13"/>
  <c r="EH42" i="13"/>
  <c r="EH47" i="13"/>
  <c r="FC45" i="13"/>
  <c r="FC49" i="13"/>
  <c r="EH49" i="13"/>
  <c r="EH46" i="13"/>
  <c r="EH44" i="13"/>
  <c r="FC38" i="13"/>
  <c r="FC42" i="13"/>
  <c r="EH48" i="13"/>
  <c r="EJ38" i="13" l="1"/>
  <c r="EL38" i="13" s="1"/>
  <c r="EF39" i="13" s="1"/>
  <c r="EG39" i="13" s="1"/>
  <c r="EJ39" i="13" s="1"/>
  <c r="EL39" i="13" s="1"/>
  <c r="EF40" i="13" s="1"/>
  <c r="EG40" i="13" s="1"/>
  <c r="EJ40" i="13" s="1"/>
  <c r="EL40" i="13" s="1"/>
  <c r="EF41" i="13" s="1"/>
  <c r="EG41" i="13" s="1"/>
  <c r="EI38" i="13"/>
  <c r="EK38" i="13" s="1"/>
  <c r="FE38" i="13"/>
  <c r="FG38" i="13" s="1"/>
  <c r="FA39" i="13" s="1"/>
  <c r="FB39" i="13" s="1"/>
  <c r="FE39" i="13" s="1"/>
  <c r="FG39" i="13" s="1"/>
  <c r="FA40" i="13" s="1"/>
  <c r="FB40" i="13" s="1"/>
  <c r="FD38" i="13"/>
  <c r="FF38" i="13" s="1"/>
  <c r="G62" i="15"/>
  <c r="K47" i="12"/>
  <c r="L45" i="12"/>
  <c r="I30" i="16"/>
  <c r="K30" i="16"/>
  <c r="G52" i="16"/>
  <c r="EI39" i="13" l="1"/>
  <c r="EK39" i="13" s="1"/>
  <c r="EJ41" i="13"/>
  <c r="EL41" i="13" s="1"/>
  <c r="EF42" i="13" s="1"/>
  <c r="EG42" i="13" s="1"/>
  <c r="EI41" i="13"/>
  <c r="FD40" i="13"/>
  <c r="FE40" i="13"/>
  <c r="FG40" i="13" s="1"/>
  <c r="FA41" i="13" s="1"/>
  <c r="FB41" i="13" s="1"/>
  <c r="FD39" i="13"/>
  <c r="FF39" i="13" s="1"/>
  <c r="L30" i="16"/>
  <c r="I52" i="16"/>
  <c r="L47" i="12"/>
  <c r="M45" i="12"/>
  <c r="EI40" i="13"/>
  <c r="EK40" i="13" l="1"/>
  <c r="EK41" i="13" s="1"/>
  <c r="M47" i="12"/>
  <c r="N45" i="12"/>
  <c r="FE41" i="13"/>
  <c r="FG41" i="13" s="1"/>
  <c r="FA42" i="13" s="1"/>
  <c r="FB42" i="13" s="1"/>
  <c r="FD41" i="13"/>
  <c r="FF40" i="13"/>
  <c r="EJ42" i="13"/>
  <c r="EL42" i="13" s="1"/>
  <c r="EF43" i="13" s="1"/>
  <c r="EG43" i="13" s="1"/>
  <c r="EI42" i="13"/>
  <c r="EK42" i="13" l="1"/>
  <c r="FF41" i="13"/>
  <c r="EJ43" i="13"/>
  <c r="EL43" i="13" s="1"/>
  <c r="EF44" i="13" s="1"/>
  <c r="EG44" i="13" s="1"/>
  <c r="EI43" i="13"/>
  <c r="FE42" i="13"/>
  <c r="FG42" i="13" s="1"/>
  <c r="FA43" i="13" s="1"/>
  <c r="FB43" i="13" s="1"/>
  <c r="FD42" i="13"/>
  <c r="N47" i="12"/>
  <c r="O45" i="12"/>
  <c r="EK43" i="13" l="1"/>
  <c r="FF42" i="13"/>
  <c r="FE43" i="13"/>
  <c r="FG43" i="13" s="1"/>
  <c r="FA44" i="13" s="1"/>
  <c r="FB44" i="13" s="1"/>
  <c r="FD43" i="13"/>
  <c r="O47" i="12"/>
  <c r="P45" i="12"/>
  <c r="EI44" i="13"/>
  <c r="EJ44" i="13"/>
  <c r="EL44" i="13" s="1"/>
  <c r="EF45" i="13" s="1"/>
  <c r="EG45" i="13" s="1"/>
  <c r="EK44" i="13" l="1"/>
  <c r="FF43" i="13"/>
  <c r="FD44" i="13"/>
  <c r="FE44" i="13"/>
  <c r="FG44" i="13" s="1"/>
  <c r="FA45" i="13" s="1"/>
  <c r="FB45" i="13" s="1"/>
  <c r="P47" i="12"/>
  <c r="Q45" i="12"/>
  <c r="EI45" i="13"/>
  <c r="EK45" i="13" s="1"/>
  <c r="EJ45" i="13"/>
  <c r="EL45" i="13" s="1"/>
  <c r="EF46" i="13" s="1"/>
  <c r="EG46" i="13" s="1"/>
  <c r="FF44" i="13" l="1"/>
  <c r="Q47" i="12"/>
  <c r="R45" i="12"/>
  <c r="FE45" i="13"/>
  <c r="FG45" i="13" s="1"/>
  <c r="FA46" i="13" s="1"/>
  <c r="FB46" i="13" s="1"/>
  <c r="FD45" i="13"/>
  <c r="EI46" i="13"/>
  <c r="EK46" i="13" s="1"/>
  <c r="EJ46" i="13"/>
  <c r="EL46" i="13" s="1"/>
  <c r="EF47" i="13" s="1"/>
  <c r="EG47" i="13" s="1"/>
  <c r="FF45" i="13" l="1"/>
  <c r="EI47" i="13"/>
  <c r="EK47" i="13" s="1"/>
  <c r="EJ47" i="13"/>
  <c r="EL47" i="13" s="1"/>
  <c r="EF48" i="13" s="1"/>
  <c r="EG48" i="13" s="1"/>
  <c r="FE46" i="13"/>
  <c r="FG46" i="13" s="1"/>
  <c r="FA47" i="13" s="1"/>
  <c r="FB47" i="13" s="1"/>
  <c r="FD46" i="13"/>
  <c r="FF46" i="13" s="1"/>
  <c r="R47" i="12"/>
  <c r="S45" i="12"/>
  <c r="S47" i="12" l="1"/>
  <c r="T45" i="12"/>
  <c r="EJ48" i="13"/>
  <c r="EL48" i="13" s="1"/>
  <c r="EF49" i="13" s="1"/>
  <c r="EG49" i="13" s="1"/>
  <c r="EI48" i="13"/>
  <c r="EK48" i="13" s="1"/>
  <c r="FD47" i="13"/>
  <c r="FF47" i="13" s="1"/>
  <c r="FE47" i="13"/>
  <c r="FG47" i="13" s="1"/>
  <c r="FA48" i="13" s="1"/>
  <c r="FB48" i="13" s="1"/>
  <c r="FE48" i="13" l="1"/>
  <c r="FG48" i="13" s="1"/>
  <c r="FA49" i="13" s="1"/>
  <c r="FB49" i="13" s="1"/>
  <c r="FD48" i="13"/>
  <c r="FF48" i="13" s="1"/>
  <c r="T47" i="12"/>
  <c r="U45" i="12"/>
  <c r="EJ49" i="13"/>
  <c r="EL49" i="13" s="1"/>
  <c r="EF50" i="13" s="1"/>
  <c r="EG50" i="13" s="1"/>
  <c r="EI49" i="13"/>
  <c r="EK49" i="13" s="1"/>
  <c r="U47" i="12" l="1"/>
  <c r="V45" i="12"/>
  <c r="EI50" i="13"/>
  <c r="EK50" i="13" s="1"/>
  <c r="EJ50" i="13"/>
  <c r="EL50" i="13" s="1"/>
  <c r="EF51" i="13" s="1"/>
  <c r="EG51" i="13" s="1"/>
  <c r="FD49" i="13"/>
  <c r="FF49" i="13" s="1"/>
  <c r="FE49" i="13"/>
  <c r="FG49" i="13" s="1"/>
  <c r="FA50" i="13" s="1"/>
  <c r="FB50" i="13" s="1"/>
  <c r="FD50" i="13" l="1"/>
  <c r="FF50" i="13" s="1"/>
  <c r="FE50" i="13"/>
  <c r="FG50" i="13" s="1"/>
  <c r="FA51" i="13" s="1"/>
  <c r="FB51" i="13" s="1"/>
  <c r="EI51" i="13"/>
  <c r="EK51" i="13" s="1"/>
  <c r="EJ51" i="13"/>
  <c r="EL51" i="13" s="1"/>
  <c r="EF52" i="13" s="1"/>
  <c r="EG52" i="13" s="1"/>
  <c r="V47" i="12"/>
  <c r="W45" i="12"/>
  <c r="EI52" i="13" l="1"/>
  <c r="EK52" i="13" s="1"/>
  <c r="EJ52" i="13"/>
  <c r="EL52" i="13" s="1"/>
  <c r="EF53" i="13" s="1"/>
  <c r="EG53" i="13" s="1"/>
  <c r="FE51" i="13"/>
  <c r="FG51" i="13" s="1"/>
  <c r="FA52" i="13" s="1"/>
  <c r="FB52" i="13" s="1"/>
  <c r="FD51" i="13"/>
  <c r="FF51" i="13" s="1"/>
  <c r="W47" i="12"/>
  <c r="X45" i="12"/>
  <c r="FE52" i="13" l="1"/>
  <c r="FG52" i="13" s="1"/>
  <c r="FA53" i="13" s="1"/>
  <c r="FB53" i="13" s="1"/>
  <c r="FD52" i="13"/>
  <c r="FF52" i="13" s="1"/>
  <c r="X47" i="12"/>
  <c r="Y45" i="12"/>
  <c r="EJ53" i="13"/>
  <c r="EL53" i="13" s="1"/>
  <c r="EF54" i="13" s="1"/>
  <c r="EG54" i="13" s="1"/>
  <c r="EI53" i="13"/>
  <c r="EK53" i="13" s="1"/>
  <c r="FE53" i="13" l="1"/>
  <c r="FG53" i="13" s="1"/>
  <c r="FA54" i="13" s="1"/>
  <c r="FB54" i="13" s="1"/>
  <c r="FD53" i="13"/>
  <c r="FF53" i="13" s="1"/>
  <c r="EI54" i="13"/>
  <c r="EK54" i="13" s="1"/>
  <c r="EJ54" i="13"/>
  <c r="EL54" i="13" s="1"/>
  <c r="EF55" i="13" s="1"/>
  <c r="EG55" i="13" s="1"/>
  <c r="Y47" i="12"/>
  <c r="Z45" i="12"/>
  <c r="EJ55" i="13" l="1"/>
  <c r="EL55" i="13" s="1"/>
  <c r="EF56" i="13" s="1"/>
  <c r="EG56" i="13" s="1"/>
  <c r="EI55" i="13"/>
  <c r="EK55" i="13" s="1"/>
  <c r="Z47" i="12"/>
  <c r="AA45" i="12"/>
  <c r="FD54" i="13"/>
  <c r="FF54" i="13" s="1"/>
  <c r="FE54" i="13"/>
  <c r="FG54" i="13" s="1"/>
  <c r="FA55" i="13" s="1"/>
  <c r="FB55" i="13" s="1"/>
  <c r="AA47" i="12" l="1"/>
  <c r="AB45" i="12"/>
  <c r="EJ56" i="13"/>
  <c r="EL56" i="13" s="1"/>
  <c r="EF57" i="13" s="1"/>
  <c r="EG57" i="13" s="1"/>
  <c r="EI56" i="13"/>
  <c r="EK56" i="13" s="1"/>
  <c r="FD55" i="13"/>
  <c r="FF55" i="13" s="1"/>
  <c r="FE55" i="13"/>
  <c r="FG55" i="13" s="1"/>
  <c r="FA56" i="13" s="1"/>
  <c r="FB56" i="13" s="1"/>
  <c r="FD56" i="13" l="1"/>
  <c r="FF56" i="13" s="1"/>
  <c r="FE56" i="13"/>
  <c r="FG56" i="13" s="1"/>
  <c r="FA57" i="13" s="1"/>
  <c r="FB57" i="13" s="1"/>
  <c r="EJ57" i="13"/>
  <c r="EL57" i="13" s="1"/>
  <c r="EF58" i="13" s="1"/>
  <c r="EG58" i="13" s="1"/>
  <c r="EI57" i="13"/>
  <c r="EK57" i="13" s="1"/>
  <c r="AB47" i="12"/>
  <c r="AC45" i="12"/>
  <c r="EJ58" i="13" l="1"/>
  <c r="EL58" i="13" s="1"/>
  <c r="EF59" i="13" s="1"/>
  <c r="EG59" i="13" s="1"/>
  <c r="EI58" i="13"/>
  <c r="EK58" i="13" s="1"/>
  <c r="AC47" i="12"/>
  <c r="AD45" i="12"/>
  <c r="FD57" i="13"/>
  <c r="FF57" i="13" s="1"/>
  <c r="FE57" i="13"/>
  <c r="FG57" i="13" s="1"/>
  <c r="FA58" i="13" s="1"/>
  <c r="FB58" i="13" s="1"/>
  <c r="AD47" i="12" l="1"/>
  <c r="AE45" i="12"/>
  <c r="EJ59" i="13"/>
  <c r="EL59" i="13" s="1"/>
  <c r="EF60" i="13" s="1"/>
  <c r="EG60" i="13" s="1"/>
  <c r="EI59" i="13"/>
  <c r="EK59" i="13" s="1"/>
  <c r="FE58" i="13"/>
  <c r="FG58" i="13" s="1"/>
  <c r="FA59" i="13" s="1"/>
  <c r="FB59" i="13" s="1"/>
  <c r="FD58" i="13"/>
  <c r="FF58" i="13" s="1"/>
  <c r="AE47" i="12" l="1"/>
  <c r="AF45" i="12"/>
  <c r="FE59" i="13"/>
  <c r="FG59" i="13" s="1"/>
  <c r="FA60" i="13" s="1"/>
  <c r="FB60" i="13" s="1"/>
  <c r="FD59" i="13"/>
  <c r="FF59" i="13" s="1"/>
  <c r="EI60" i="13"/>
  <c r="EK60" i="13" s="1"/>
  <c r="EJ60" i="13"/>
  <c r="EL60" i="13" s="1"/>
  <c r="EF61" i="13" s="1"/>
  <c r="EG61" i="13" s="1"/>
  <c r="FD60" i="13" l="1"/>
  <c r="FF60" i="13" s="1"/>
  <c r="FE60" i="13"/>
  <c r="FG60" i="13" s="1"/>
  <c r="FA61" i="13" s="1"/>
  <c r="FB61" i="13" s="1"/>
  <c r="AF47" i="12"/>
  <c r="AG45" i="12"/>
  <c r="EJ61" i="13"/>
  <c r="EL61" i="13" s="1"/>
  <c r="EF62" i="13" s="1"/>
  <c r="EG62" i="13" s="1"/>
  <c r="EI61" i="13"/>
  <c r="EK61" i="13" s="1"/>
  <c r="EJ62" i="13" l="1"/>
  <c r="EL62" i="13" s="1"/>
  <c r="EF63" i="13" s="1"/>
  <c r="EG63" i="13" s="1"/>
  <c r="EI62" i="13"/>
  <c r="EK62" i="13" s="1"/>
  <c r="AG47" i="12"/>
  <c r="AH45" i="12"/>
  <c r="FE61" i="13"/>
  <c r="FG61" i="13" s="1"/>
  <c r="FA62" i="13" s="1"/>
  <c r="FB62" i="13" s="1"/>
  <c r="FD61" i="13"/>
  <c r="FF61" i="13" s="1"/>
  <c r="AH47" i="12" l="1"/>
  <c r="AI45" i="12"/>
  <c r="AI47" i="12" s="1"/>
  <c r="EJ63" i="13"/>
  <c r="EL63" i="13" s="1"/>
  <c r="EF64" i="13" s="1"/>
  <c r="EG64" i="13" s="1"/>
  <c r="EI63" i="13"/>
  <c r="EK63" i="13" s="1"/>
  <c r="FD62" i="13"/>
  <c r="FF62" i="13" s="1"/>
  <c r="FE62" i="13"/>
  <c r="FG62" i="13" s="1"/>
  <c r="FA63" i="13" s="1"/>
  <c r="FB63" i="13" s="1"/>
  <c r="EI64" i="13" l="1"/>
  <c r="EK64" i="13" s="1"/>
  <c r="EJ64" i="13"/>
  <c r="EL64" i="13" s="1"/>
  <c r="EF65" i="13" s="1"/>
  <c r="EG65" i="13" s="1"/>
  <c r="FD63" i="13"/>
  <c r="FF63" i="13" s="1"/>
  <c r="FE63" i="13"/>
  <c r="FG63" i="13" s="1"/>
  <c r="FA64" i="13" s="1"/>
  <c r="FB64" i="13" s="1"/>
  <c r="FE64" i="13" l="1"/>
  <c r="FG64" i="13" s="1"/>
  <c r="FA65" i="13" s="1"/>
  <c r="FB65" i="13" s="1"/>
  <c r="FD64" i="13"/>
  <c r="FF64" i="13" s="1"/>
  <c r="EJ65" i="13"/>
  <c r="EL65" i="13" s="1"/>
  <c r="EF66" i="13" s="1"/>
  <c r="EG66" i="13" s="1"/>
  <c r="EI65" i="13"/>
  <c r="EK65" i="13" s="1"/>
  <c r="EI66" i="13" l="1"/>
  <c r="EK66" i="13" s="1"/>
  <c r="EJ66" i="13"/>
  <c r="EL66" i="13" s="1"/>
  <c r="EF67" i="13" s="1"/>
  <c r="EG67" i="13" s="1"/>
  <c r="FE65" i="13"/>
  <c r="FG65" i="13" s="1"/>
  <c r="FA66" i="13" s="1"/>
  <c r="FB66" i="13" s="1"/>
  <c r="FD65" i="13"/>
  <c r="FF65" i="13" s="1"/>
  <c r="FE66" i="13" l="1"/>
  <c r="FG66" i="13" s="1"/>
  <c r="FA67" i="13" s="1"/>
  <c r="FB67" i="13" s="1"/>
  <c r="FD66" i="13"/>
  <c r="FF66" i="13" s="1"/>
  <c r="EJ67" i="13"/>
  <c r="EL67" i="13" s="1"/>
  <c r="EF68" i="13" s="1"/>
  <c r="EG68" i="13" s="1"/>
  <c r="EI67" i="13"/>
  <c r="EK67" i="13" s="1"/>
  <c r="FD67" i="13" l="1"/>
  <c r="FF67" i="13" s="1"/>
  <c r="FE67" i="13"/>
  <c r="FG67" i="13" s="1"/>
  <c r="FA68" i="13" s="1"/>
  <c r="FB68" i="13" s="1"/>
  <c r="EI68" i="13"/>
  <c r="EK68" i="13" s="1"/>
  <c r="EJ68" i="13"/>
  <c r="EL68" i="13" s="1"/>
  <c r="EF69" i="13" s="1"/>
  <c r="EG69" i="13" s="1"/>
  <c r="EJ69" i="13" l="1"/>
  <c r="EL69" i="13" s="1"/>
  <c r="EF70" i="13" s="1"/>
  <c r="EG70" i="13" s="1"/>
  <c r="EI69" i="13"/>
  <c r="EK69" i="13" s="1"/>
  <c r="FD68" i="13"/>
  <c r="FF68" i="13" s="1"/>
  <c r="FE68" i="13"/>
  <c r="FG68" i="13" s="1"/>
  <c r="FA69" i="13" s="1"/>
  <c r="FB69" i="13" s="1"/>
  <c r="FD69" i="13" l="1"/>
  <c r="FF69" i="13" s="1"/>
  <c r="FE69" i="13"/>
  <c r="FG69" i="13" s="1"/>
  <c r="FA70" i="13" s="1"/>
  <c r="FB70" i="13" s="1"/>
  <c r="EI70" i="13"/>
  <c r="EK70" i="13" s="1"/>
  <c r="EJ70" i="13"/>
  <c r="EL70" i="13" s="1"/>
  <c r="EF71" i="13" s="1"/>
  <c r="EG71" i="13" s="1"/>
  <c r="EJ71" i="13" l="1"/>
  <c r="EL71" i="13" s="1"/>
  <c r="EF72" i="13" s="1"/>
  <c r="EG72" i="13" s="1"/>
  <c r="EI71" i="13"/>
  <c r="EK71" i="13" s="1"/>
  <c r="FD70" i="13"/>
  <c r="FF70" i="13" s="1"/>
  <c r="FE70" i="13"/>
  <c r="FG70" i="13" s="1"/>
  <c r="FA71" i="13" s="1"/>
  <c r="FB71" i="13" s="1"/>
  <c r="FD71" i="13" l="1"/>
  <c r="FF71" i="13" s="1"/>
  <c r="FE71" i="13"/>
  <c r="FG71" i="13" s="1"/>
  <c r="FA72" i="13" s="1"/>
  <c r="FB72" i="13" s="1"/>
  <c r="EI72" i="13"/>
  <c r="EK72" i="13" s="1"/>
  <c r="EJ72" i="13"/>
  <c r="EL72" i="13" s="1"/>
  <c r="EF73" i="13" s="1"/>
  <c r="EG73" i="13" s="1"/>
  <c r="EJ73" i="13" l="1"/>
  <c r="EL73" i="13" s="1"/>
  <c r="EF74" i="13" s="1"/>
  <c r="EG74" i="13" s="1"/>
  <c r="EI73" i="13"/>
  <c r="EK73" i="13" s="1"/>
  <c r="FE72" i="13"/>
  <c r="FG72" i="13" s="1"/>
  <c r="FA73" i="13" s="1"/>
  <c r="FB73" i="13" s="1"/>
  <c r="FD72" i="13"/>
  <c r="FF72" i="13" s="1"/>
  <c r="FE73" i="13" l="1"/>
  <c r="FG73" i="13" s="1"/>
  <c r="FA74" i="13" s="1"/>
  <c r="FB74" i="13" s="1"/>
  <c r="FD73" i="13"/>
  <c r="FF73" i="13" s="1"/>
  <c r="EI74" i="13"/>
  <c r="EK74" i="13" s="1"/>
  <c r="EJ74" i="13"/>
  <c r="EL74" i="13" s="1"/>
  <c r="EF75" i="13" s="1"/>
  <c r="EG75" i="13" s="1"/>
  <c r="EI75" i="13" l="1"/>
  <c r="EK75" i="13" s="1"/>
  <c r="EJ75" i="13"/>
  <c r="EL75" i="13" s="1"/>
  <c r="EF76" i="13" s="1"/>
  <c r="EG76" i="13" s="1"/>
  <c r="FD74" i="13"/>
  <c r="FF74" i="13" s="1"/>
  <c r="FE74" i="13"/>
  <c r="FG74" i="13" s="1"/>
  <c r="FA75" i="13" s="1"/>
  <c r="FB75" i="13" s="1"/>
  <c r="EI76" i="13" l="1"/>
  <c r="EK76" i="13" s="1"/>
  <c r="EJ76" i="13"/>
  <c r="EL76" i="13" s="1"/>
  <c r="EF77" i="13" s="1"/>
  <c r="EG77" i="13" s="1"/>
  <c r="FD75" i="13"/>
  <c r="FF75" i="13" s="1"/>
  <c r="FE75" i="13"/>
  <c r="FG75" i="13" s="1"/>
  <c r="FA76" i="13" s="1"/>
  <c r="FB76" i="13" s="1"/>
  <c r="FE76" i="13" l="1"/>
  <c r="FG76" i="13" s="1"/>
  <c r="FA77" i="13" s="1"/>
  <c r="FB77" i="13" s="1"/>
  <c r="FD76" i="13"/>
  <c r="FF76" i="13" s="1"/>
  <c r="EJ77" i="13"/>
  <c r="EL77" i="13" s="1"/>
  <c r="EF78" i="13" s="1"/>
  <c r="EG78" i="13" s="1"/>
  <c r="EI77" i="13"/>
  <c r="EK77" i="13" s="1"/>
  <c r="EJ78" i="13" l="1"/>
  <c r="EL78" i="13" s="1"/>
  <c r="EF79" i="13" s="1"/>
  <c r="EG79" i="13" s="1"/>
  <c r="EI78" i="13"/>
  <c r="EK78" i="13" s="1"/>
  <c r="FD77" i="13"/>
  <c r="FF77" i="13" s="1"/>
  <c r="FE77" i="13"/>
  <c r="FG77" i="13" s="1"/>
  <c r="FA78" i="13" s="1"/>
  <c r="FB78" i="13" s="1"/>
  <c r="FD78" i="13" l="1"/>
  <c r="FF78" i="13" s="1"/>
  <c r="FE78" i="13"/>
  <c r="FG78" i="13" s="1"/>
  <c r="FA79" i="13" s="1"/>
  <c r="FB79" i="13" s="1"/>
  <c r="EJ79" i="13"/>
  <c r="EL79" i="13" s="1"/>
  <c r="EF80" i="13" s="1"/>
  <c r="EG80" i="13" s="1"/>
  <c r="EI79" i="13"/>
  <c r="EK79" i="13" s="1"/>
  <c r="EI80" i="13" l="1"/>
  <c r="EK80" i="13" s="1"/>
  <c r="EJ80" i="13"/>
  <c r="EL80" i="13" s="1"/>
  <c r="EF81" i="13" s="1"/>
  <c r="EG81" i="13" s="1"/>
  <c r="FD79" i="13"/>
  <c r="FF79" i="13" s="1"/>
  <c r="FE79" i="13"/>
  <c r="FG79" i="13" s="1"/>
  <c r="FA80" i="13" s="1"/>
  <c r="FB80" i="13" s="1"/>
  <c r="EI81" i="13" l="1"/>
  <c r="EK81" i="13" s="1"/>
  <c r="EJ81" i="13"/>
  <c r="EL81" i="13" s="1"/>
  <c r="EF82" i="13" s="1"/>
  <c r="EG82" i="13" s="1"/>
  <c r="FD80" i="13"/>
  <c r="FF80" i="13" s="1"/>
  <c r="FE80" i="13"/>
  <c r="FG80" i="13" s="1"/>
  <c r="FA81" i="13" s="1"/>
  <c r="FB81" i="13" s="1"/>
  <c r="FE81" i="13" l="1"/>
  <c r="FG81" i="13" s="1"/>
  <c r="FA82" i="13" s="1"/>
  <c r="FB82" i="13" s="1"/>
  <c r="FD81" i="13"/>
  <c r="FF81" i="13" s="1"/>
  <c r="EJ82" i="13"/>
  <c r="EL82" i="13" s="1"/>
  <c r="EF83" i="13" s="1"/>
  <c r="EG83" i="13" s="1"/>
  <c r="EI82" i="13"/>
  <c r="EK82" i="13" s="1"/>
  <c r="EI83" i="13" l="1"/>
  <c r="EK83" i="13" s="1"/>
  <c r="EJ83" i="13"/>
  <c r="EL83" i="13" s="1"/>
  <c r="EF84" i="13" s="1"/>
  <c r="EG84" i="13" s="1"/>
  <c r="FD82" i="13"/>
  <c r="FF82" i="13" s="1"/>
  <c r="FE82" i="13"/>
  <c r="FG82" i="13" s="1"/>
  <c r="FA83" i="13" s="1"/>
  <c r="FB83" i="13" s="1"/>
  <c r="FD83" i="13" l="1"/>
  <c r="FF83" i="13" s="1"/>
  <c r="FE83" i="13"/>
  <c r="FG83" i="13" s="1"/>
  <c r="FA84" i="13" s="1"/>
  <c r="FB84" i="13" s="1"/>
  <c r="EI84" i="13"/>
  <c r="EK84" i="13" s="1"/>
  <c r="EJ84" i="13"/>
  <c r="EL84" i="13" s="1"/>
  <c r="EF85" i="13" s="1"/>
  <c r="EG85" i="13" s="1"/>
  <c r="EI85" i="13" l="1"/>
  <c r="EK85" i="13" s="1"/>
  <c r="EJ85" i="13"/>
  <c r="EL85" i="13" s="1"/>
  <c r="EF86" i="13" s="1"/>
  <c r="EG86" i="13" s="1"/>
  <c r="FE84" i="13"/>
  <c r="FG84" i="13" s="1"/>
  <c r="FA85" i="13" s="1"/>
  <c r="FB85" i="13" s="1"/>
  <c r="FD84" i="13"/>
  <c r="FF84" i="13" s="1"/>
  <c r="FD85" i="13" l="1"/>
  <c r="FF85" i="13" s="1"/>
  <c r="FE85" i="13"/>
  <c r="FG85" i="13" s="1"/>
  <c r="FA86" i="13" s="1"/>
  <c r="FB86" i="13" s="1"/>
  <c r="EJ86" i="13"/>
  <c r="EL86" i="13" s="1"/>
  <c r="EF87" i="13" s="1"/>
  <c r="EG87" i="13" s="1"/>
  <c r="EI86" i="13"/>
  <c r="EK86" i="13" s="1"/>
  <c r="FE86" i="13" l="1"/>
  <c r="FG86" i="13" s="1"/>
  <c r="FA87" i="13" s="1"/>
  <c r="FB87" i="13" s="1"/>
  <c r="FD86" i="13"/>
  <c r="FF86" i="13" s="1"/>
  <c r="EJ87" i="13"/>
  <c r="EL87" i="13" s="1"/>
  <c r="EF88" i="13" s="1"/>
  <c r="EG88" i="13" s="1"/>
  <c r="EI87" i="13"/>
  <c r="EK87" i="13" s="1"/>
  <c r="EJ88" i="13" l="1"/>
  <c r="EL88" i="13" s="1"/>
  <c r="EF89" i="13" s="1"/>
  <c r="EG89" i="13" s="1"/>
  <c r="EI88" i="13"/>
  <c r="EK88" i="13" s="1"/>
  <c r="FD87" i="13"/>
  <c r="FF87" i="13" s="1"/>
  <c r="FE87" i="13"/>
  <c r="FG87" i="13" s="1"/>
  <c r="FA88" i="13" s="1"/>
  <c r="FB88" i="13" s="1"/>
  <c r="FD88" i="13" l="1"/>
  <c r="FF88" i="13" s="1"/>
  <c r="FE88" i="13"/>
  <c r="FG88" i="13" s="1"/>
  <c r="FA89" i="13" s="1"/>
  <c r="FB89" i="13" s="1"/>
  <c r="EJ89" i="13"/>
  <c r="EL89" i="13" s="1"/>
  <c r="EF90" i="13" s="1"/>
  <c r="EG90" i="13" s="1"/>
  <c r="EI89" i="13"/>
  <c r="EK89" i="13" s="1"/>
  <c r="FE89" i="13" l="1"/>
  <c r="FG89" i="13" s="1"/>
  <c r="FA90" i="13" s="1"/>
  <c r="FB90" i="13" s="1"/>
  <c r="FD89" i="13"/>
  <c r="FF89" i="13" s="1"/>
  <c r="EJ90" i="13"/>
  <c r="EL90" i="13" s="1"/>
  <c r="EF91" i="13" s="1"/>
  <c r="EG91" i="13" s="1"/>
  <c r="EI90" i="13"/>
  <c r="EK90" i="13" s="1"/>
  <c r="EI91" i="13" l="1"/>
  <c r="EK91" i="13" s="1"/>
  <c r="EJ91" i="13"/>
  <c r="EL91" i="13" s="1"/>
  <c r="EF92" i="13" s="1"/>
  <c r="EG92" i="13" s="1"/>
  <c r="FE90" i="13"/>
  <c r="FG90" i="13" s="1"/>
  <c r="FA91" i="13" s="1"/>
  <c r="FB91" i="13" s="1"/>
  <c r="FD90" i="13"/>
  <c r="FF90" i="13" s="1"/>
  <c r="EJ92" i="13" l="1"/>
  <c r="EL92" i="13" s="1"/>
  <c r="EF93" i="13" s="1"/>
  <c r="EG93" i="13" s="1"/>
  <c r="EI92" i="13"/>
  <c r="EK92" i="13" s="1"/>
  <c r="FD91" i="13"/>
  <c r="FF91" i="13" s="1"/>
  <c r="FE91" i="13"/>
  <c r="FG91" i="13" s="1"/>
  <c r="FA92" i="13" s="1"/>
  <c r="FB92" i="13" s="1"/>
  <c r="FD92" i="13" l="1"/>
  <c r="FF92" i="13" s="1"/>
  <c r="FE92" i="13"/>
  <c r="FG92" i="13" s="1"/>
  <c r="FA93" i="13" s="1"/>
  <c r="FB93" i="13" s="1"/>
  <c r="EI93" i="13"/>
  <c r="EK93" i="13" s="1"/>
  <c r="EJ93" i="13"/>
  <c r="EL93" i="13" s="1"/>
  <c r="EF94" i="13" s="1"/>
  <c r="EG94" i="13" s="1"/>
  <c r="FD93" i="13" l="1"/>
  <c r="FF93" i="13" s="1"/>
  <c r="FE93" i="13"/>
  <c r="FG93" i="13" s="1"/>
  <c r="FA94" i="13" s="1"/>
  <c r="FB94" i="13" s="1"/>
  <c r="EJ94" i="13"/>
  <c r="EL94" i="13" s="1"/>
  <c r="EF95" i="13" s="1"/>
  <c r="EG95" i="13" s="1"/>
  <c r="EI94" i="13"/>
  <c r="EK94" i="13" s="1"/>
  <c r="FE94" i="13" l="1"/>
  <c r="FG94" i="13" s="1"/>
  <c r="FA95" i="13" s="1"/>
  <c r="FB95" i="13" s="1"/>
  <c r="FD94" i="13"/>
  <c r="FF94" i="13" s="1"/>
  <c r="EI95" i="13"/>
  <c r="EK95" i="13" s="1"/>
  <c r="EJ95" i="13"/>
  <c r="EL95" i="13" s="1"/>
  <c r="EF96" i="13" s="1"/>
  <c r="EG96" i="13" s="1"/>
  <c r="FD95" i="13" l="1"/>
  <c r="FF95" i="13" s="1"/>
  <c r="FE95" i="13"/>
  <c r="FG95" i="13" s="1"/>
  <c r="FA96" i="13" s="1"/>
  <c r="FB96" i="13" s="1"/>
  <c r="EJ96" i="13"/>
  <c r="EL96" i="13" s="1"/>
  <c r="EF97" i="13" s="1"/>
  <c r="EG97" i="13" s="1"/>
  <c r="EI96" i="13"/>
  <c r="EK96" i="13" s="1"/>
  <c r="FD96" i="13" l="1"/>
  <c r="FF96" i="13" s="1"/>
  <c r="FE96" i="13"/>
  <c r="FG96" i="13" s="1"/>
  <c r="FA97" i="13" s="1"/>
  <c r="FB97" i="13" s="1"/>
  <c r="EJ97" i="13"/>
  <c r="EL97" i="13" s="1"/>
  <c r="EF98" i="13" s="1"/>
  <c r="EG98" i="13" s="1"/>
  <c r="EI97" i="13"/>
  <c r="EK97" i="13" s="1"/>
  <c r="EI98" i="13" l="1"/>
  <c r="EK98" i="13" s="1"/>
  <c r="EJ98" i="13"/>
  <c r="EL98" i="13" s="1"/>
  <c r="EF99" i="13" s="1"/>
  <c r="EG99" i="13" s="1"/>
  <c r="FE97" i="13"/>
  <c r="FG97" i="13" s="1"/>
  <c r="FA98" i="13" s="1"/>
  <c r="FB98" i="13" s="1"/>
  <c r="FD97" i="13"/>
  <c r="FF97" i="13" s="1"/>
  <c r="FE98" i="13" l="1"/>
  <c r="FG98" i="13" s="1"/>
  <c r="FA99" i="13" s="1"/>
  <c r="FB99" i="13" s="1"/>
  <c r="FD98" i="13"/>
  <c r="FF98" i="13" s="1"/>
  <c r="EI99" i="13"/>
  <c r="EK99" i="13" s="1"/>
  <c r="EJ99" i="13"/>
  <c r="EL99" i="13" s="1"/>
  <c r="EF100" i="13" s="1"/>
  <c r="EG100" i="13" s="1"/>
  <c r="EJ100" i="13" l="1"/>
  <c r="EL100" i="13" s="1"/>
  <c r="EF101" i="13" s="1"/>
  <c r="EG101" i="13" s="1"/>
  <c r="EI100" i="13"/>
  <c r="EK100" i="13" s="1"/>
  <c r="FD99" i="13"/>
  <c r="FF99" i="13" s="1"/>
  <c r="FE99" i="13"/>
  <c r="FG99" i="13" s="1"/>
  <c r="FA100" i="13" s="1"/>
  <c r="FB100" i="13" s="1"/>
  <c r="EI101" i="13" l="1"/>
  <c r="EK101" i="13" s="1"/>
  <c r="EJ101" i="13"/>
  <c r="EL101" i="13" s="1"/>
  <c r="EF102" i="13" s="1"/>
  <c r="EG102" i="13" s="1"/>
  <c r="FE100" i="13"/>
  <c r="FG100" i="13" s="1"/>
  <c r="FA101" i="13" s="1"/>
  <c r="FB101" i="13" s="1"/>
  <c r="FD100" i="13"/>
  <c r="FF100" i="13" s="1"/>
  <c r="EI102" i="13" l="1"/>
  <c r="EK102" i="13" s="1"/>
  <c r="EJ102" i="13"/>
  <c r="EL102" i="13" s="1"/>
  <c r="EF103" i="13" s="1"/>
  <c r="EG103" i="13" s="1"/>
  <c r="FE101" i="13"/>
  <c r="FG101" i="13" s="1"/>
  <c r="FA102" i="13" s="1"/>
  <c r="FB102" i="13" s="1"/>
  <c r="FD101" i="13"/>
  <c r="FF101" i="13" s="1"/>
  <c r="FE102" i="13" l="1"/>
  <c r="FG102" i="13" s="1"/>
  <c r="FA103" i="13" s="1"/>
  <c r="FB103" i="13" s="1"/>
  <c r="FD102" i="13"/>
  <c r="FF102" i="13" s="1"/>
  <c r="EI103" i="13"/>
  <c r="EK103" i="13" s="1"/>
  <c r="EJ103" i="13"/>
  <c r="EL103" i="13" s="1"/>
  <c r="EF104" i="13" s="1"/>
  <c r="EG104" i="13" s="1"/>
  <c r="EI104" i="13" l="1"/>
  <c r="EK104" i="13" s="1"/>
  <c r="EJ104" i="13"/>
  <c r="EL104" i="13" s="1"/>
  <c r="EF105" i="13" s="1"/>
  <c r="EG105" i="13" s="1"/>
  <c r="FE103" i="13"/>
  <c r="FG103" i="13" s="1"/>
  <c r="FA104" i="13" s="1"/>
  <c r="FB104" i="13" s="1"/>
  <c r="FD103" i="13"/>
  <c r="FF103" i="13" s="1"/>
  <c r="FD104" i="13" l="1"/>
  <c r="FF104" i="13" s="1"/>
  <c r="FE104" i="13"/>
  <c r="FG104" i="13" s="1"/>
  <c r="FA105" i="13" s="1"/>
  <c r="FB105" i="13" s="1"/>
  <c r="EJ105" i="13"/>
  <c r="EL105" i="13" s="1"/>
  <c r="EF106" i="13" s="1"/>
  <c r="EG106" i="13" s="1"/>
  <c r="EI105" i="13"/>
  <c r="EK105" i="13" s="1"/>
  <c r="FE105" i="13" l="1"/>
  <c r="FG105" i="13" s="1"/>
  <c r="FA106" i="13" s="1"/>
  <c r="FB106" i="13" s="1"/>
  <c r="FD105" i="13"/>
  <c r="FF105" i="13" s="1"/>
  <c r="EJ106" i="13"/>
  <c r="EL106" i="13" s="1"/>
  <c r="EF107" i="13" s="1"/>
  <c r="EG107" i="13" s="1"/>
  <c r="EI106" i="13"/>
  <c r="EK106" i="13" s="1"/>
  <c r="EJ107" i="13" l="1"/>
  <c r="EL107" i="13" s="1"/>
  <c r="EF108" i="13" s="1"/>
  <c r="EG108" i="13" s="1"/>
  <c r="EI107" i="13"/>
  <c r="EK107" i="13" s="1"/>
  <c r="FE106" i="13"/>
  <c r="FG106" i="13" s="1"/>
  <c r="FA107" i="13" s="1"/>
  <c r="FB107" i="13" s="1"/>
  <c r="FD106" i="13"/>
  <c r="FF106" i="13" s="1"/>
  <c r="FE107" i="13" l="1"/>
  <c r="FG107" i="13" s="1"/>
  <c r="FA108" i="13" s="1"/>
  <c r="FB108" i="13" s="1"/>
  <c r="FD107" i="13"/>
  <c r="FF107" i="13" s="1"/>
  <c r="EI108" i="13"/>
  <c r="EK108" i="13" s="1"/>
  <c r="EJ108" i="13"/>
  <c r="EL108" i="13" s="1"/>
  <c r="EF109" i="13" s="1"/>
  <c r="EG109" i="13" s="1"/>
  <c r="EJ109" i="13" l="1"/>
  <c r="EL109" i="13" s="1"/>
  <c r="EF110" i="13" s="1"/>
  <c r="EG110" i="13" s="1"/>
  <c r="EI109" i="13"/>
  <c r="EK109" i="13" s="1"/>
  <c r="FD108" i="13"/>
  <c r="FF108" i="13" s="1"/>
  <c r="FE108" i="13"/>
  <c r="FG108" i="13" s="1"/>
  <c r="FA109" i="13" s="1"/>
  <c r="FB109" i="13" s="1"/>
  <c r="FD109" i="13" l="1"/>
  <c r="FF109" i="13" s="1"/>
  <c r="FE109" i="13"/>
  <c r="FG109" i="13" s="1"/>
  <c r="FA110" i="13" s="1"/>
  <c r="FB110" i="13" s="1"/>
  <c r="EI110" i="13"/>
  <c r="EK110" i="13" s="1"/>
  <c r="EJ110" i="13"/>
  <c r="EL110" i="13" s="1"/>
  <c r="EF111" i="13" s="1"/>
  <c r="EG111" i="13" s="1"/>
  <c r="FE110" i="13" l="1"/>
  <c r="FG110" i="13" s="1"/>
  <c r="FA111" i="13" s="1"/>
  <c r="FB111" i="13" s="1"/>
  <c r="FD110" i="13"/>
  <c r="FF110" i="13" s="1"/>
  <c r="EJ111" i="13"/>
  <c r="EL111" i="13" s="1"/>
  <c r="EF112" i="13" s="1"/>
  <c r="EG112" i="13" s="1"/>
  <c r="EI111" i="13"/>
  <c r="EK111" i="13" s="1"/>
  <c r="EJ112" i="13" l="1"/>
  <c r="EL112" i="13" s="1"/>
  <c r="EF113" i="13" s="1"/>
  <c r="EG113" i="13" s="1"/>
  <c r="EI112" i="13"/>
  <c r="EK112" i="13" s="1"/>
  <c r="FE111" i="13"/>
  <c r="FG111" i="13" s="1"/>
  <c r="FA112" i="13" s="1"/>
  <c r="FB112" i="13" s="1"/>
  <c r="FD111" i="13"/>
  <c r="FF111" i="13" s="1"/>
  <c r="FD112" i="13" l="1"/>
  <c r="FF112" i="13" s="1"/>
  <c r="FE112" i="13"/>
  <c r="FG112" i="13" s="1"/>
  <c r="FA113" i="13" s="1"/>
  <c r="FB113" i="13" s="1"/>
  <c r="EI113" i="13"/>
  <c r="EK113" i="13" s="1"/>
  <c r="EJ113" i="13"/>
  <c r="EL113" i="13" s="1"/>
  <c r="EF114" i="13" s="1"/>
  <c r="EG114" i="13" s="1"/>
  <c r="EI114" i="13" l="1"/>
  <c r="EK114" i="13" s="1"/>
  <c r="EJ114" i="13"/>
  <c r="EL114" i="13" s="1"/>
  <c r="EF115" i="13" s="1"/>
  <c r="EG115" i="13" s="1"/>
  <c r="FE113" i="13"/>
  <c r="FG113" i="13" s="1"/>
  <c r="FA114" i="13" s="1"/>
  <c r="FB114" i="13" s="1"/>
  <c r="FD113" i="13"/>
  <c r="FF113" i="13" s="1"/>
  <c r="EI115" i="13" l="1"/>
  <c r="EK115" i="13" s="1"/>
  <c r="EJ115" i="13"/>
  <c r="EL115" i="13" s="1"/>
  <c r="EF116" i="13" s="1"/>
  <c r="EG116" i="13" s="1"/>
  <c r="FE114" i="13"/>
  <c r="FG114" i="13" s="1"/>
  <c r="FA115" i="13" s="1"/>
  <c r="FB115" i="13" s="1"/>
  <c r="FD114" i="13"/>
  <c r="FF114" i="13" s="1"/>
  <c r="FD115" i="13" l="1"/>
  <c r="FF115" i="13" s="1"/>
  <c r="FE115" i="13"/>
  <c r="FG115" i="13" s="1"/>
  <c r="FA116" i="13" s="1"/>
  <c r="FB116" i="13" s="1"/>
  <c r="EJ116" i="13"/>
  <c r="EL116" i="13" s="1"/>
  <c r="EF117" i="13" s="1"/>
  <c r="EG117" i="13" s="1"/>
  <c r="EI116" i="13"/>
  <c r="EK116" i="13" s="1"/>
  <c r="EJ117" i="13" l="1"/>
  <c r="EL117" i="13" s="1"/>
  <c r="EF118" i="13" s="1"/>
  <c r="EG118" i="13" s="1"/>
  <c r="EI117" i="13"/>
  <c r="EK117" i="13" s="1"/>
  <c r="FE116" i="13"/>
  <c r="FG116" i="13" s="1"/>
  <c r="FA117" i="13" s="1"/>
  <c r="FB117" i="13" s="1"/>
  <c r="FD116" i="13"/>
  <c r="FF116" i="13" s="1"/>
  <c r="FD117" i="13" l="1"/>
  <c r="FF117" i="13" s="1"/>
  <c r="FE117" i="13"/>
  <c r="FG117" i="13" s="1"/>
  <c r="FA118" i="13" s="1"/>
  <c r="FB118" i="13" s="1"/>
  <c r="EI118" i="13"/>
  <c r="EK118" i="13" s="1"/>
  <c r="EJ118" i="13"/>
  <c r="EL118" i="13" s="1"/>
  <c r="EF119" i="13" s="1"/>
  <c r="EG119" i="13" s="1"/>
  <c r="EJ119" i="13" l="1"/>
  <c r="EL119" i="13" s="1"/>
  <c r="EF120" i="13" s="1"/>
  <c r="EG120" i="13" s="1"/>
  <c r="EI119" i="13"/>
  <c r="EK119" i="13" s="1"/>
  <c r="FD118" i="13"/>
  <c r="FF118" i="13" s="1"/>
  <c r="FE118" i="13"/>
  <c r="FG118" i="13" s="1"/>
  <c r="FA119" i="13" s="1"/>
  <c r="FB119" i="13" s="1"/>
  <c r="FD119" i="13" l="1"/>
  <c r="FF119" i="13" s="1"/>
  <c r="FE119" i="13"/>
  <c r="FG119" i="13" s="1"/>
  <c r="FA120" i="13" s="1"/>
  <c r="FB120" i="13" s="1"/>
  <c r="EI120" i="13"/>
  <c r="EK120" i="13" s="1"/>
  <c r="EJ120" i="13"/>
  <c r="EL120" i="13" s="1"/>
  <c r="EF121" i="13" s="1"/>
  <c r="EG121" i="13" s="1"/>
  <c r="FD120" i="13" l="1"/>
  <c r="FF120" i="13" s="1"/>
  <c r="FE120" i="13"/>
  <c r="FG120" i="13" s="1"/>
  <c r="FA121" i="13" s="1"/>
  <c r="FB121" i="13" s="1"/>
  <c r="EI121" i="13"/>
  <c r="EK121" i="13" s="1"/>
  <c r="EJ121" i="13"/>
  <c r="EL121" i="13" s="1"/>
  <c r="EF122" i="13" s="1"/>
  <c r="EG122" i="13" s="1"/>
  <c r="EJ122" i="13" l="1"/>
  <c r="EL122" i="13" s="1"/>
  <c r="EF123" i="13" s="1"/>
  <c r="EG123" i="13" s="1"/>
  <c r="EI122" i="13"/>
  <c r="EK122" i="13" s="1"/>
  <c r="FE121" i="13"/>
  <c r="FG121" i="13" s="1"/>
  <c r="FA122" i="13" s="1"/>
  <c r="FB122" i="13" s="1"/>
  <c r="FD121" i="13"/>
  <c r="FF121" i="13" s="1"/>
  <c r="FD122" i="13" l="1"/>
  <c r="FF122" i="13" s="1"/>
  <c r="FE122" i="13"/>
  <c r="FG122" i="13" s="1"/>
  <c r="FA123" i="13" s="1"/>
  <c r="FB123" i="13" s="1"/>
  <c r="EI123" i="13"/>
  <c r="EK123" i="13" s="1"/>
  <c r="EJ123" i="13"/>
  <c r="EL123" i="13" s="1"/>
  <c r="EF124" i="13" s="1"/>
  <c r="EG124" i="13" s="1"/>
  <c r="EJ124" i="13" l="1"/>
  <c r="EL124" i="13" s="1"/>
  <c r="EF125" i="13" s="1"/>
  <c r="EG125" i="13" s="1"/>
  <c r="EI124" i="13"/>
  <c r="EK124" i="13" s="1"/>
  <c r="FD123" i="13"/>
  <c r="FF123" i="13" s="1"/>
  <c r="FE123" i="13"/>
  <c r="FG123" i="13" s="1"/>
  <c r="FA124" i="13" s="1"/>
  <c r="FB124" i="13" s="1"/>
  <c r="FD124" i="13" l="1"/>
  <c r="FF124" i="13" s="1"/>
  <c r="FE124" i="13"/>
  <c r="FG124" i="13" s="1"/>
  <c r="FA125" i="13" s="1"/>
  <c r="FB125" i="13" s="1"/>
  <c r="EJ125" i="13"/>
  <c r="EL125" i="13" s="1"/>
  <c r="EF126" i="13" s="1"/>
  <c r="EG126" i="13" s="1"/>
  <c r="EI125" i="13"/>
  <c r="EK125" i="13" s="1"/>
  <c r="EJ126" i="13" l="1"/>
  <c r="EL126" i="13" s="1"/>
  <c r="EF127" i="13" s="1"/>
  <c r="EG127" i="13" s="1"/>
  <c r="EI126" i="13"/>
  <c r="EK126" i="13" s="1"/>
  <c r="FE125" i="13"/>
  <c r="FG125" i="13" s="1"/>
  <c r="FA126" i="13" s="1"/>
  <c r="FB126" i="13" s="1"/>
  <c r="FD125" i="13"/>
  <c r="FF125" i="13" s="1"/>
  <c r="FD126" i="13" l="1"/>
  <c r="FF126" i="13" s="1"/>
  <c r="FE126" i="13"/>
  <c r="FG126" i="13" s="1"/>
  <c r="FA127" i="13" s="1"/>
  <c r="FB127" i="13" s="1"/>
  <c r="EI127" i="13"/>
  <c r="EK127" i="13" s="1"/>
  <c r="EJ127" i="13"/>
  <c r="EL127" i="13" s="1"/>
  <c r="EF128" i="13" s="1"/>
  <c r="EG128" i="13" s="1"/>
  <c r="EJ128" i="13" l="1"/>
  <c r="EL128" i="13" s="1"/>
  <c r="EF129" i="13" s="1"/>
  <c r="EG129" i="13" s="1"/>
  <c r="EI128" i="13"/>
  <c r="EK128" i="13" s="1"/>
  <c r="FE127" i="13"/>
  <c r="FG127" i="13" s="1"/>
  <c r="FA128" i="13" s="1"/>
  <c r="FB128" i="13" s="1"/>
  <c r="FD127" i="13"/>
  <c r="FF127" i="13" s="1"/>
  <c r="FE128" i="13" l="1"/>
  <c r="FG128" i="13" s="1"/>
  <c r="FA129" i="13" s="1"/>
  <c r="FB129" i="13" s="1"/>
  <c r="FD128" i="13"/>
  <c r="FF128" i="13" s="1"/>
  <c r="EJ129" i="13"/>
  <c r="EL129" i="13" s="1"/>
  <c r="EF130" i="13" s="1"/>
  <c r="EG130" i="13" s="1"/>
  <c r="EI129" i="13"/>
  <c r="EK129" i="13" s="1"/>
  <c r="EI130" i="13" l="1"/>
  <c r="EK130" i="13" s="1"/>
  <c r="EJ130" i="13"/>
  <c r="EL130" i="13" s="1"/>
  <c r="EF131" i="13" s="1"/>
  <c r="EG131" i="13" s="1"/>
  <c r="FD129" i="13"/>
  <c r="FF129" i="13" s="1"/>
  <c r="FE129" i="13"/>
  <c r="FG129" i="13" s="1"/>
  <c r="FA130" i="13" s="1"/>
  <c r="FB130" i="13" s="1"/>
  <c r="FE130" i="13" l="1"/>
  <c r="FG130" i="13" s="1"/>
  <c r="FA131" i="13" s="1"/>
  <c r="FB131" i="13" s="1"/>
  <c r="FD130" i="13"/>
  <c r="FF130" i="13" s="1"/>
  <c r="EI131" i="13"/>
  <c r="EK131" i="13" s="1"/>
  <c r="EJ131" i="13"/>
  <c r="EL131" i="13" s="1"/>
  <c r="EF132" i="13" s="1"/>
  <c r="EG132" i="13" s="1"/>
  <c r="EJ132" i="13" l="1"/>
  <c r="EL132" i="13" s="1"/>
  <c r="EF133" i="13" s="1"/>
  <c r="EG133" i="13" s="1"/>
  <c r="EI132" i="13"/>
  <c r="EK132" i="13" s="1"/>
  <c r="FE131" i="13"/>
  <c r="FG131" i="13" s="1"/>
  <c r="FA132" i="13" s="1"/>
  <c r="FB132" i="13" s="1"/>
  <c r="FD131" i="13"/>
  <c r="FF131" i="13" s="1"/>
  <c r="FD132" i="13" l="1"/>
  <c r="FF132" i="13" s="1"/>
  <c r="FE132" i="13"/>
  <c r="FG132" i="13" s="1"/>
  <c r="FA133" i="13" s="1"/>
  <c r="FB133" i="13" s="1"/>
  <c r="EI133" i="13"/>
  <c r="EK133" i="13" s="1"/>
  <c r="EJ133" i="13"/>
  <c r="EL133" i="13" s="1"/>
  <c r="EF134" i="13" s="1"/>
  <c r="EG134" i="13" s="1"/>
  <c r="EI134" i="13" l="1"/>
  <c r="EK134" i="13" s="1"/>
  <c r="EJ134" i="13"/>
  <c r="EL134" i="13" s="1"/>
  <c r="EF135" i="13" s="1"/>
  <c r="EG135" i="13" s="1"/>
  <c r="FE133" i="13"/>
  <c r="FG133" i="13" s="1"/>
  <c r="FA134" i="13" s="1"/>
  <c r="FB134" i="13" s="1"/>
  <c r="FD133" i="13"/>
  <c r="FF133" i="13" s="1"/>
  <c r="FE134" i="13" l="1"/>
  <c r="FG134" i="13" s="1"/>
  <c r="FA135" i="13" s="1"/>
  <c r="FB135" i="13" s="1"/>
  <c r="FD134" i="13"/>
  <c r="FF134" i="13" s="1"/>
  <c r="EJ135" i="13"/>
  <c r="EL135" i="13" s="1"/>
  <c r="EF136" i="13" s="1"/>
  <c r="EG136" i="13" s="1"/>
  <c r="EI135" i="13"/>
  <c r="EK135" i="13" s="1"/>
  <c r="EI136" i="13" l="1"/>
  <c r="EK136" i="13" s="1"/>
  <c r="EJ136" i="13"/>
  <c r="EL136" i="13" s="1"/>
  <c r="EF137" i="13" s="1"/>
  <c r="EG137" i="13" s="1"/>
  <c r="FD135" i="13"/>
  <c r="FF135" i="13" s="1"/>
  <c r="FE135" i="13"/>
  <c r="FG135" i="13" s="1"/>
  <c r="FA136" i="13" s="1"/>
  <c r="FB136" i="13" s="1"/>
  <c r="FD136" i="13" l="1"/>
  <c r="FF136" i="13" s="1"/>
  <c r="FE136" i="13"/>
  <c r="FG136" i="13" s="1"/>
  <c r="FA137" i="13" s="1"/>
  <c r="FB137" i="13" s="1"/>
  <c r="EJ137" i="13"/>
  <c r="EL137" i="13" s="1"/>
  <c r="EF138" i="13" s="1"/>
  <c r="EG138" i="13" s="1"/>
  <c r="EI137" i="13"/>
  <c r="EK137" i="13" s="1"/>
  <c r="EI138" i="13" l="1"/>
  <c r="EK138" i="13" s="1"/>
  <c r="EJ138" i="13"/>
  <c r="EL138" i="13" s="1"/>
  <c r="EF139" i="13" s="1"/>
  <c r="EG139" i="13" s="1"/>
  <c r="FE137" i="13"/>
  <c r="FG137" i="13" s="1"/>
  <c r="FA138" i="13" s="1"/>
  <c r="FB138" i="13" s="1"/>
  <c r="FD137" i="13"/>
  <c r="FF137" i="13" s="1"/>
  <c r="FE138" i="13" l="1"/>
  <c r="FG138" i="13" s="1"/>
  <c r="FA139" i="13" s="1"/>
  <c r="FB139" i="13" s="1"/>
  <c r="FD138" i="13"/>
  <c r="FF138" i="13" s="1"/>
  <c r="EI139" i="13"/>
  <c r="EK139" i="13" s="1"/>
  <c r="EJ139" i="13"/>
  <c r="EL139" i="13" s="1"/>
  <c r="EF140" i="13" s="1"/>
  <c r="EG140" i="13" s="1"/>
  <c r="EJ140" i="13" l="1"/>
  <c r="EL140" i="13" s="1"/>
  <c r="EF141" i="13" s="1"/>
  <c r="EG141" i="13" s="1"/>
  <c r="EI140" i="13"/>
  <c r="EK140" i="13" s="1"/>
  <c r="FE139" i="13"/>
  <c r="FG139" i="13" s="1"/>
  <c r="FA140" i="13" s="1"/>
  <c r="FB140" i="13" s="1"/>
  <c r="FD139" i="13"/>
  <c r="FF139" i="13" s="1"/>
  <c r="FD140" i="13" l="1"/>
  <c r="FF140" i="13" s="1"/>
  <c r="FE140" i="13"/>
  <c r="FG140" i="13" s="1"/>
  <c r="FA141" i="13" s="1"/>
  <c r="FB141" i="13" s="1"/>
  <c r="EJ141" i="13"/>
  <c r="EL141" i="13" s="1"/>
  <c r="EF142" i="13" s="1"/>
  <c r="EG142" i="13" s="1"/>
  <c r="EI141" i="13"/>
  <c r="EK141" i="13" s="1"/>
  <c r="EI142" i="13" l="1"/>
  <c r="EK142" i="13" s="1"/>
  <c r="EJ142" i="13"/>
  <c r="EL142" i="13" s="1"/>
  <c r="EF143" i="13" s="1"/>
  <c r="EG143" i="13" s="1"/>
  <c r="FE141" i="13"/>
  <c r="FG141" i="13" s="1"/>
  <c r="FA142" i="13" s="1"/>
  <c r="FB142" i="13" s="1"/>
  <c r="FD141" i="13"/>
  <c r="FF141" i="13" s="1"/>
  <c r="EI143" i="13" l="1"/>
  <c r="EK143" i="13" s="1"/>
  <c r="EJ143" i="13"/>
  <c r="EL143" i="13" s="1"/>
  <c r="EF144" i="13" s="1"/>
  <c r="EG144" i="13" s="1"/>
  <c r="FE142" i="13"/>
  <c r="FG142" i="13" s="1"/>
  <c r="FA143" i="13" s="1"/>
  <c r="FB143" i="13" s="1"/>
  <c r="FD142" i="13"/>
  <c r="FF142" i="13" s="1"/>
  <c r="FE143" i="13" l="1"/>
  <c r="FG143" i="13" s="1"/>
  <c r="FA144" i="13" s="1"/>
  <c r="FB144" i="13" s="1"/>
  <c r="FD143" i="13"/>
  <c r="FF143" i="13" s="1"/>
  <c r="EJ144" i="13"/>
  <c r="EL144" i="13" s="1"/>
  <c r="EF145" i="13" s="1"/>
  <c r="EG145" i="13" s="1"/>
  <c r="EI144" i="13"/>
  <c r="EK144" i="13" s="1"/>
  <c r="EJ145" i="13" l="1"/>
  <c r="EL145" i="13" s="1"/>
  <c r="EF146" i="13" s="1"/>
  <c r="EG146" i="13" s="1"/>
  <c r="EI145" i="13"/>
  <c r="EK145" i="13" s="1"/>
  <c r="FE144" i="13"/>
  <c r="FG144" i="13" s="1"/>
  <c r="FA145" i="13" s="1"/>
  <c r="FB145" i="13" s="1"/>
  <c r="FD144" i="13"/>
  <c r="FF144" i="13" s="1"/>
  <c r="FE145" i="13" l="1"/>
  <c r="FG145" i="13" s="1"/>
  <c r="FA146" i="13" s="1"/>
  <c r="FB146" i="13" s="1"/>
  <c r="FD145" i="13"/>
  <c r="FF145" i="13" s="1"/>
  <c r="EJ146" i="13"/>
  <c r="EL146" i="13" s="1"/>
  <c r="EF147" i="13" s="1"/>
  <c r="EG147" i="13" s="1"/>
  <c r="EI146" i="13"/>
  <c r="EK146" i="13" s="1"/>
  <c r="EI147" i="13" l="1"/>
  <c r="EK147" i="13" s="1"/>
  <c r="EJ147" i="13"/>
  <c r="EL147" i="13" s="1"/>
  <c r="EF148" i="13" s="1"/>
  <c r="EG148" i="13" s="1"/>
  <c r="FE146" i="13"/>
  <c r="FG146" i="13" s="1"/>
  <c r="FA147" i="13" s="1"/>
  <c r="FB147" i="13" s="1"/>
  <c r="FD146" i="13"/>
  <c r="FF146" i="13" s="1"/>
  <c r="FD147" i="13" l="1"/>
  <c r="FF147" i="13" s="1"/>
  <c r="FE147" i="13"/>
  <c r="FG147" i="13" s="1"/>
  <c r="FA148" i="13" s="1"/>
  <c r="FB148" i="13" s="1"/>
  <c r="EI148" i="13"/>
  <c r="EK148" i="13" s="1"/>
  <c r="EJ148" i="13"/>
  <c r="EL148" i="13" s="1"/>
  <c r="EF149" i="13" s="1"/>
  <c r="EG149" i="13" s="1"/>
  <c r="FD148" i="13" l="1"/>
  <c r="FF148" i="13" s="1"/>
  <c r="FE148" i="13"/>
  <c r="FG148" i="13" s="1"/>
  <c r="FA149" i="13" s="1"/>
  <c r="FB149" i="13" s="1"/>
  <c r="EJ149" i="13"/>
  <c r="EL149" i="13" s="1"/>
  <c r="EF150" i="13" s="1"/>
  <c r="EG150" i="13" s="1"/>
  <c r="EI149" i="13"/>
  <c r="EK149" i="13" s="1"/>
  <c r="EJ150" i="13" l="1"/>
  <c r="EL150" i="13" s="1"/>
  <c r="EF151" i="13" s="1"/>
  <c r="EG151" i="13" s="1"/>
  <c r="EI150" i="13"/>
  <c r="EK150" i="13" s="1"/>
  <c r="FD149" i="13"/>
  <c r="FF149" i="13" s="1"/>
  <c r="FE149" i="13"/>
  <c r="FG149" i="13" s="1"/>
  <c r="FA150" i="13" s="1"/>
  <c r="FB150" i="13" s="1"/>
  <c r="FE150" i="13" l="1"/>
  <c r="FG150" i="13" s="1"/>
  <c r="FA151" i="13" s="1"/>
  <c r="FB151" i="13" s="1"/>
  <c r="FD150" i="13"/>
  <c r="FF150" i="13" s="1"/>
  <c r="EJ151" i="13"/>
  <c r="EL151" i="13" s="1"/>
  <c r="EF152" i="13" s="1"/>
  <c r="EG152" i="13" s="1"/>
  <c r="EI151" i="13"/>
  <c r="EK151" i="13" s="1"/>
  <c r="EI152" i="13" l="1"/>
  <c r="EK152" i="13" s="1"/>
  <c r="EJ152" i="13"/>
  <c r="EL152" i="13" s="1"/>
  <c r="EF153" i="13" s="1"/>
  <c r="EG153" i="13" s="1"/>
  <c r="FD151" i="13"/>
  <c r="FF151" i="13" s="1"/>
  <c r="FE151" i="13"/>
  <c r="FG151" i="13" s="1"/>
  <c r="FA152" i="13" s="1"/>
  <c r="FB152" i="13" s="1"/>
  <c r="FD152" i="13" l="1"/>
  <c r="FF152" i="13" s="1"/>
  <c r="FE152" i="13"/>
  <c r="FG152" i="13" s="1"/>
  <c r="FA153" i="13" s="1"/>
  <c r="FB153" i="13" s="1"/>
  <c r="EI153" i="13"/>
  <c r="EK153" i="13" s="1"/>
  <c r="EJ153" i="13"/>
  <c r="EL153" i="13" s="1"/>
  <c r="EF154" i="13" s="1"/>
  <c r="EG154" i="13" s="1"/>
  <c r="EJ154" i="13" l="1"/>
  <c r="EL154" i="13" s="1"/>
  <c r="EF155" i="13" s="1"/>
  <c r="EG155" i="13" s="1"/>
  <c r="EI154" i="13"/>
  <c r="EK154" i="13" s="1"/>
  <c r="FE153" i="13"/>
  <c r="FG153" i="13" s="1"/>
  <c r="FA154" i="13" s="1"/>
  <c r="FB154" i="13" s="1"/>
  <c r="FD153" i="13"/>
  <c r="FF153" i="13" s="1"/>
  <c r="FD154" i="13" l="1"/>
  <c r="FF154" i="13" s="1"/>
  <c r="FE154" i="13"/>
  <c r="FG154" i="13" s="1"/>
  <c r="FA155" i="13" s="1"/>
  <c r="FB155" i="13" s="1"/>
  <c r="EI155" i="13"/>
  <c r="EK155" i="13" s="1"/>
  <c r="EJ155" i="13"/>
  <c r="EL155" i="13" s="1"/>
  <c r="EF156" i="13" s="1"/>
  <c r="EG156" i="13" s="1"/>
  <c r="EJ156" i="13" l="1"/>
  <c r="EL156" i="13" s="1"/>
  <c r="EF157" i="13" s="1"/>
  <c r="EG157" i="13" s="1"/>
  <c r="EI156" i="13"/>
  <c r="EK156" i="13" s="1"/>
  <c r="FD155" i="13"/>
  <c r="FF155" i="13" s="1"/>
  <c r="FE155" i="13"/>
  <c r="FG155" i="13" s="1"/>
  <c r="FA156" i="13" s="1"/>
  <c r="FB156" i="13" s="1"/>
  <c r="FE156" i="13" l="1"/>
  <c r="FG156" i="13" s="1"/>
  <c r="FA157" i="13" s="1"/>
  <c r="FB157" i="13" s="1"/>
  <c r="FD156" i="13"/>
  <c r="FF156" i="13" s="1"/>
  <c r="EJ157" i="13"/>
  <c r="EL157" i="13" s="1"/>
  <c r="EF158" i="13" s="1"/>
  <c r="EG158" i="13" s="1"/>
  <c r="EI157" i="13"/>
  <c r="EK157" i="13" s="1"/>
  <c r="EI158" i="13" l="1"/>
  <c r="EK158" i="13" s="1"/>
  <c r="EJ158" i="13"/>
  <c r="EL158" i="13" s="1"/>
  <c r="EF159" i="13" s="1"/>
  <c r="EG159" i="13" s="1"/>
  <c r="FE157" i="13"/>
  <c r="FG157" i="13" s="1"/>
  <c r="FA158" i="13" s="1"/>
  <c r="FB158" i="13" s="1"/>
  <c r="FD157" i="13"/>
  <c r="FF157" i="13" s="1"/>
  <c r="FD158" i="13" l="1"/>
  <c r="FF158" i="13" s="1"/>
  <c r="FE158" i="13"/>
  <c r="FG158" i="13" s="1"/>
  <c r="FA159" i="13" s="1"/>
  <c r="FB159" i="13" s="1"/>
  <c r="EJ159" i="13"/>
  <c r="EL159" i="13" s="1"/>
  <c r="EF160" i="13" s="1"/>
  <c r="EG160" i="13" s="1"/>
  <c r="EI159" i="13"/>
  <c r="EK159" i="13" s="1"/>
  <c r="EI160" i="13" l="1"/>
  <c r="EK160" i="13" s="1"/>
  <c r="EJ160" i="13"/>
  <c r="EL160" i="13" s="1"/>
  <c r="EF161" i="13" s="1"/>
  <c r="EG161" i="13" s="1"/>
  <c r="FD159" i="13"/>
  <c r="FF159" i="13" s="1"/>
  <c r="FE159" i="13"/>
  <c r="FG159" i="13" s="1"/>
  <c r="FA160" i="13" s="1"/>
  <c r="FB160" i="13" s="1"/>
  <c r="FD160" i="13" l="1"/>
  <c r="FF160" i="13" s="1"/>
  <c r="FE160" i="13"/>
  <c r="FG160" i="13" s="1"/>
  <c r="FA161" i="13" s="1"/>
  <c r="FB161" i="13" s="1"/>
  <c r="EJ161" i="13"/>
  <c r="EL161" i="13" s="1"/>
  <c r="EF162" i="13" s="1"/>
  <c r="EG162" i="13" s="1"/>
  <c r="EI161" i="13"/>
  <c r="EK161" i="13" s="1"/>
  <c r="EJ162" i="13" l="1"/>
  <c r="EL162" i="13" s="1"/>
  <c r="EF163" i="13" s="1"/>
  <c r="EG163" i="13" s="1"/>
  <c r="EI162" i="13"/>
  <c r="EK162" i="13" s="1"/>
  <c r="FD161" i="13"/>
  <c r="FF161" i="13" s="1"/>
  <c r="FE161" i="13"/>
  <c r="FG161" i="13" s="1"/>
  <c r="FA162" i="13" s="1"/>
  <c r="FB162" i="13" s="1"/>
  <c r="FD162" i="13" l="1"/>
  <c r="FF162" i="13" s="1"/>
  <c r="FE162" i="13"/>
  <c r="FG162" i="13" s="1"/>
  <c r="FA163" i="13" s="1"/>
  <c r="FB163" i="13" s="1"/>
  <c r="EJ163" i="13"/>
  <c r="EL163" i="13" s="1"/>
  <c r="EF164" i="13" s="1"/>
  <c r="EG164" i="13" s="1"/>
  <c r="EI163" i="13"/>
  <c r="EK163" i="13" s="1"/>
  <c r="EJ164" i="13" l="1"/>
  <c r="EL164" i="13" s="1"/>
  <c r="EF165" i="13" s="1"/>
  <c r="EG165" i="13" s="1"/>
  <c r="EI164" i="13"/>
  <c r="EK164" i="13" s="1"/>
  <c r="FD163" i="13"/>
  <c r="FF163" i="13" s="1"/>
  <c r="FE163" i="13"/>
  <c r="FG163" i="13" s="1"/>
  <c r="FA164" i="13" s="1"/>
  <c r="FB164" i="13" s="1"/>
  <c r="FE164" i="13" l="1"/>
  <c r="FG164" i="13" s="1"/>
  <c r="FA165" i="13" s="1"/>
  <c r="FB165" i="13" s="1"/>
  <c r="FD164" i="13"/>
  <c r="FF164" i="13" s="1"/>
  <c r="EJ165" i="13"/>
  <c r="EL165" i="13" s="1"/>
  <c r="EF166" i="13" s="1"/>
  <c r="EG166" i="13" s="1"/>
  <c r="EI165" i="13"/>
  <c r="EK165" i="13" s="1"/>
  <c r="EI166" i="13" l="1"/>
  <c r="EK166" i="13" s="1"/>
  <c r="EJ166" i="13"/>
  <c r="EL166" i="13" s="1"/>
  <c r="EF167" i="13" s="1"/>
  <c r="EG167" i="13" s="1"/>
  <c r="FE165" i="13"/>
  <c r="FG165" i="13" s="1"/>
  <c r="FA166" i="13" s="1"/>
  <c r="FB166" i="13" s="1"/>
  <c r="FD165" i="13"/>
  <c r="FF165" i="13" s="1"/>
  <c r="FE166" i="13" l="1"/>
  <c r="FG166" i="13" s="1"/>
  <c r="FA167" i="13" s="1"/>
  <c r="FB167" i="13" s="1"/>
  <c r="FD166" i="13"/>
  <c r="FF166" i="13" s="1"/>
  <c r="EI167" i="13"/>
  <c r="EK167" i="13" s="1"/>
  <c r="EJ167" i="13"/>
  <c r="EL167" i="13" s="1"/>
  <c r="EF168" i="13" s="1"/>
  <c r="EG168" i="13" s="1"/>
  <c r="EI168" i="13" l="1"/>
  <c r="EK168" i="13" s="1"/>
  <c r="EJ168" i="13"/>
  <c r="EL168" i="13" s="1"/>
  <c r="EF169" i="13" s="1"/>
  <c r="EG169" i="13" s="1"/>
  <c r="FE167" i="13"/>
  <c r="FG167" i="13" s="1"/>
  <c r="FA168" i="13" s="1"/>
  <c r="FB168" i="13" s="1"/>
  <c r="FD167" i="13"/>
  <c r="FF167" i="13" s="1"/>
  <c r="FD168" i="13" l="1"/>
  <c r="FF168" i="13" s="1"/>
  <c r="FE168" i="13"/>
  <c r="FG168" i="13" s="1"/>
  <c r="FA169" i="13" s="1"/>
  <c r="FB169" i="13" s="1"/>
  <c r="EJ169" i="13"/>
  <c r="EL169" i="13" s="1"/>
  <c r="EF170" i="13" s="1"/>
  <c r="EG170" i="13" s="1"/>
  <c r="EI169" i="13"/>
  <c r="EK169" i="13" s="1"/>
  <c r="EI170" i="13" l="1"/>
  <c r="EK170" i="13" s="1"/>
  <c r="EJ170" i="13"/>
  <c r="EL170" i="13" s="1"/>
  <c r="EF171" i="13" s="1"/>
  <c r="EG171" i="13" s="1"/>
  <c r="FE169" i="13"/>
  <c r="FG169" i="13" s="1"/>
  <c r="FA170" i="13" s="1"/>
  <c r="FB170" i="13" s="1"/>
  <c r="FD169" i="13"/>
  <c r="FF169" i="13" s="1"/>
  <c r="FE170" i="13" l="1"/>
  <c r="FG170" i="13" s="1"/>
  <c r="FA171" i="13" s="1"/>
  <c r="FB171" i="13" s="1"/>
  <c r="FD170" i="13"/>
  <c r="FF170" i="13" s="1"/>
  <c r="EI171" i="13"/>
  <c r="EK171" i="13" s="1"/>
  <c r="EJ171" i="13"/>
  <c r="EL171" i="13" s="1"/>
  <c r="EF172" i="13" s="1"/>
  <c r="EG172" i="13" s="1"/>
  <c r="EI172" i="13" l="1"/>
  <c r="EK172" i="13" s="1"/>
  <c r="EJ172" i="13"/>
  <c r="EL172" i="13" s="1"/>
  <c r="EF173" i="13" s="1"/>
  <c r="EG173" i="13" s="1"/>
  <c r="FD171" i="13"/>
  <c r="FF171" i="13" s="1"/>
  <c r="FE171" i="13"/>
  <c r="FG171" i="13" s="1"/>
  <c r="FA172" i="13" s="1"/>
  <c r="FB172" i="13" s="1"/>
  <c r="FE172" i="13" l="1"/>
  <c r="FG172" i="13" s="1"/>
  <c r="FA173" i="13" s="1"/>
  <c r="FB173" i="13" s="1"/>
  <c r="FD172" i="13"/>
  <c r="FF172" i="13" s="1"/>
  <c r="EI173" i="13"/>
  <c r="EK173" i="13" s="1"/>
  <c r="EJ173" i="13"/>
  <c r="EL173" i="13" s="1"/>
  <c r="EF174" i="13" s="1"/>
  <c r="EG174" i="13" s="1"/>
  <c r="EI174" i="13" l="1"/>
  <c r="EK174" i="13" s="1"/>
  <c r="EJ174" i="13"/>
  <c r="EL174" i="13" s="1"/>
  <c r="EF175" i="13" s="1"/>
  <c r="EG175" i="13" s="1"/>
  <c r="FD173" i="13"/>
  <c r="FF173" i="13" s="1"/>
  <c r="FE173" i="13"/>
  <c r="FG173" i="13" s="1"/>
  <c r="FA174" i="13" s="1"/>
  <c r="FB174" i="13" s="1"/>
  <c r="FE174" i="13" l="1"/>
  <c r="FG174" i="13" s="1"/>
  <c r="FA175" i="13" s="1"/>
  <c r="FB175" i="13" s="1"/>
  <c r="FD174" i="13"/>
  <c r="FF174" i="13" s="1"/>
  <c r="EJ175" i="13"/>
  <c r="EL175" i="13" s="1"/>
  <c r="EF176" i="13" s="1"/>
  <c r="EG176" i="13" s="1"/>
  <c r="EI175" i="13"/>
  <c r="EK175" i="13" s="1"/>
  <c r="EJ176" i="13" l="1"/>
  <c r="EL176" i="13" s="1"/>
  <c r="EF177" i="13" s="1"/>
  <c r="EG177" i="13" s="1"/>
  <c r="EI176" i="13"/>
  <c r="EK176" i="13" s="1"/>
  <c r="FD175" i="13"/>
  <c r="FF175" i="13" s="1"/>
  <c r="FE175" i="13"/>
  <c r="FG175" i="13" s="1"/>
  <c r="FA176" i="13" s="1"/>
  <c r="FB176" i="13" s="1"/>
  <c r="FD176" i="13" l="1"/>
  <c r="FF176" i="13" s="1"/>
  <c r="FE176" i="13"/>
  <c r="FG176" i="13" s="1"/>
  <c r="FA177" i="13" s="1"/>
  <c r="FB177" i="13" s="1"/>
  <c r="EI177" i="13"/>
  <c r="EK177" i="13" s="1"/>
  <c r="EJ177" i="13"/>
  <c r="EL177" i="13" s="1"/>
  <c r="EF178" i="13" s="1"/>
  <c r="EG178" i="13" s="1"/>
  <c r="EJ178" i="13" l="1"/>
  <c r="EL178" i="13" s="1"/>
  <c r="EF179" i="13" s="1"/>
  <c r="EG179" i="13" s="1"/>
  <c r="EI178" i="13"/>
  <c r="EK178" i="13" s="1"/>
  <c r="FD177" i="13"/>
  <c r="FF177" i="13" s="1"/>
  <c r="FE177" i="13"/>
  <c r="FG177" i="13" s="1"/>
  <c r="FA178" i="13" s="1"/>
  <c r="FB178" i="13" s="1"/>
  <c r="FD178" i="13" l="1"/>
  <c r="FF178" i="13" s="1"/>
  <c r="FE178" i="13"/>
  <c r="FG178" i="13" s="1"/>
  <c r="FA179" i="13" s="1"/>
  <c r="FB179" i="13" s="1"/>
  <c r="EJ179" i="13"/>
  <c r="EL179" i="13" s="1"/>
  <c r="EF180" i="13" s="1"/>
  <c r="EG180" i="13" s="1"/>
  <c r="EI179" i="13"/>
  <c r="EK179" i="13" s="1"/>
  <c r="EJ180" i="13" l="1"/>
  <c r="EL180" i="13" s="1"/>
  <c r="EF181" i="13" s="1"/>
  <c r="EG181" i="13" s="1"/>
  <c r="EI180" i="13"/>
  <c r="EK180" i="13" s="1"/>
  <c r="FE179" i="13"/>
  <c r="FG179" i="13" s="1"/>
  <c r="FA180" i="13" s="1"/>
  <c r="FB180" i="13" s="1"/>
  <c r="FD179" i="13"/>
  <c r="FF179" i="13" s="1"/>
  <c r="FD180" i="13" l="1"/>
  <c r="FF180" i="13" s="1"/>
  <c r="FE180" i="13"/>
  <c r="FG180" i="13" s="1"/>
  <c r="FA181" i="13" s="1"/>
  <c r="FB181" i="13" s="1"/>
  <c r="EJ181" i="13"/>
  <c r="EL181" i="13" s="1"/>
  <c r="EF182" i="13" s="1"/>
  <c r="EG182" i="13" s="1"/>
  <c r="EI181" i="13"/>
  <c r="EK181" i="13" s="1"/>
  <c r="EI182" i="13" l="1"/>
  <c r="EK182" i="13" s="1"/>
  <c r="EJ182" i="13"/>
  <c r="EL182" i="13" s="1"/>
  <c r="EF183" i="13" s="1"/>
  <c r="EG183" i="13" s="1"/>
  <c r="FD181" i="13"/>
  <c r="FF181" i="13" s="1"/>
  <c r="FE181" i="13"/>
  <c r="FG181" i="13" s="1"/>
  <c r="FA182" i="13" s="1"/>
  <c r="FB182" i="13" s="1"/>
  <c r="FD182" i="13" l="1"/>
  <c r="FF182" i="13" s="1"/>
  <c r="FE182" i="13"/>
  <c r="FG182" i="13" s="1"/>
  <c r="FA183" i="13" s="1"/>
  <c r="FB183" i="13" s="1"/>
  <c r="EI183" i="13"/>
  <c r="EK183" i="13" s="1"/>
  <c r="EJ183" i="13"/>
  <c r="EL183" i="13" s="1"/>
  <c r="EF184" i="13" s="1"/>
  <c r="EG184" i="13" s="1"/>
  <c r="EI184" i="13" l="1"/>
  <c r="EK184" i="13" s="1"/>
  <c r="EJ184" i="13"/>
  <c r="EL184" i="13" s="1"/>
  <c r="EF185" i="13" s="1"/>
  <c r="EG185" i="13" s="1"/>
  <c r="FD183" i="13"/>
  <c r="FF183" i="13" s="1"/>
  <c r="FE183" i="13"/>
  <c r="FG183" i="13" s="1"/>
  <c r="FA184" i="13" s="1"/>
  <c r="FB184" i="13" s="1"/>
  <c r="FD184" i="13" l="1"/>
  <c r="FF184" i="13" s="1"/>
  <c r="FE184" i="13"/>
  <c r="FG184" i="13" s="1"/>
  <c r="FA185" i="13" s="1"/>
  <c r="FB185" i="13" s="1"/>
  <c r="EJ185" i="13"/>
  <c r="EL185" i="13" s="1"/>
  <c r="EF186" i="13" s="1"/>
  <c r="EG186" i="13" s="1"/>
  <c r="EI185" i="13"/>
  <c r="EK185" i="13" s="1"/>
  <c r="EI186" i="13" l="1"/>
  <c r="EK186" i="13" s="1"/>
  <c r="EJ186" i="13"/>
  <c r="EL186" i="13" s="1"/>
  <c r="EF187" i="13" s="1"/>
  <c r="EG187" i="13" s="1"/>
  <c r="FD185" i="13"/>
  <c r="FF185" i="13" s="1"/>
  <c r="FE185" i="13"/>
  <c r="FG185" i="13" s="1"/>
  <c r="FA186" i="13" s="1"/>
  <c r="FB186" i="13" s="1"/>
  <c r="FE186" i="13" l="1"/>
  <c r="FG186" i="13" s="1"/>
  <c r="FA187" i="13" s="1"/>
  <c r="FB187" i="13" s="1"/>
  <c r="FD186" i="13"/>
  <c r="FF186" i="13" s="1"/>
  <c r="EJ187" i="13"/>
  <c r="EL187" i="13" s="1"/>
  <c r="EF188" i="13" s="1"/>
  <c r="EG188" i="13" s="1"/>
  <c r="EI187" i="13"/>
  <c r="EK187" i="13" s="1"/>
  <c r="EJ188" i="13" l="1"/>
  <c r="EL188" i="13" s="1"/>
  <c r="EF189" i="13" s="1"/>
  <c r="EG189" i="13" s="1"/>
  <c r="EI188" i="13"/>
  <c r="EK188" i="13" s="1"/>
  <c r="FE187" i="13"/>
  <c r="FG187" i="13" s="1"/>
  <c r="FA188" i="13" s="1"/>
  <c r="FB188" i="13" s="1"/>
  <c r="FD187" i="13"/>
  <c r="FF187" i="13" s="1"/>
  <c r="FE188" i="13" l="1"/>
  <c r="FG188" i="13" s="1"/>
  <c r="FA189" i="13" s="1"/>
  <c r="FB189" i="13" s="1"/>
  <c r="FD188" i="13"/>
  <c r="FF188" i="13" s="1"/>
  <c r="EI189" i="13"/>
  <c r="EK189" i="13" s="1"/>
  <c r="EJ189" i="13"/>
  <c r="EL189" i="13" s="1"/>
  <c r="EF190" i="13" s="1"/>
  <c r="EG190" i="13" s="1"/>
  <c r="EJ190" i="13" l="1"/>
  <c r="EL190" i="13" s="1"/>
  <c r="EF191" i="13" s="1"/>
  <c r="EG191" i="13" s="1"/>
  <c r="EI190" i="13"/>
  <c r="EK190" i="13" s="1"/>
  <c r="FE189" i="13"/>
  <c r="FG189" i="13" s="1"/>
  <c r="FA190" i="13" s="1"/>
  <c r="FB190" i="13" s="1"/>
  <c r="FD189" i="13"/>
  <c r="FF189" i="13" s="1"/>
  <c r="FD190" i="13" l="1"/>
  <c r="FF190" i="13" s="1"/>
  <c r="FE190" i="13"/>
  <c r="FG190" i="13" s="1"/>
  <c r="FA191" i="13" s="1"/>
  <c r="FB191" i="13" s="1"/>
  <c r="EI191" i="13"/>
  <c r="EK191" i="13" s="1"/>
  <c r="EJ191" i="13"/>
  <c r="EL191" i="13" s="1"/>
  <c r="EF192" i="13" s="1"/>
  <c r="EG192" i="13" s="1"/>
  <c r="EJ192" i="13" l="1"/>
  <c r="EL192" i="13" s="1"/>
  <c r="EF193" i="13" s="1"/>
  <c r="EG193" i="13" s="1"/>
  <c r="EI192" i="13"/>
  <c r="EK192" i="13" s="1"/>
  <c r="FE191" i="13"/>
  <c r="FG191" i="13" s="1"/>
  <c r="FA192" i="13" s="1"/>
  <c r="FB192" i="13" s="1"/>
  <c r="FD191" i="13"/>
  <c r="FF191" i="13" s="1"/>
  <c r="FD192" i="13" l="1"/>
  <c r="FF192" i="13" s="1"/>
  <c r="FE192" i="13"/>
  <c r="FG192" i="13" s="1"/>
  <c r="FA193" i="13" s="1"/>
  <c r="FB193" i="13" s="1"/>
  <c r="EJ193" i="13"/>
  <c r="EL193" i="13" s="1"/>
  <c r="EF194" i="13" s="1"/>
  <c r="EG194" i="13" s="1"/>
  <c r="EI193" i="13"/>
  <c r="EK193" i="13" s="1"/>
  <c r="EI194" i="13" l="1"/>
  <c r="EK194" i="13" s="1"/>
  <c r="EJ194" i="13"/>
  <c r="EL194" i="13" s="1"/>
  <c r="EF195" i="13" s="1"/>
  <c r="EG195" i="13" s="1"/>
  <c r="FD193" i="13"/>
  <c r="FF193" i="13" s="1"/>
  <c r="FE193" i="13"/>
  <c r="FG193" i="13" s="1"/>
  <c r="FA194" i="13" s="1"/>
  <c r="FB194" i="13" s="1"/>
  <c r="FE194" i="13" l="1"/>
  <c r="FG194" i="13" s="1"/>
  <c r="FA195" i="13" s="1"/>
  <c r="FB195" i="13" s="1"/>
  <c r="FD194" i="13"/>
  <c r="FF194" i="13" s="1"/>
  <c r="EJ195" i="13"/>
  <c r="EL195" i="13" s="1"/>
  <c r="EF196" i="13" s="1"/>
  <c r="EG196" i="13" s="1"/>
  <c r="EI195" i="13"/>
  <c r="EK195" i="13" s="1"/>
  <c r="EI196" i="13" l="1"/>
  <c r="EK196" i="13" s="1"/>
  <c r="EJ196" i="13"/>
  <c r="EL196" i="13" s="1"/>
  <c r="EF197" i="13" s="1"/>
  <c r="EG197" i="13" s="1"/>
  <c r="FD195" i="13"/>
  <c r="FF195" i="13" s="1"/>
  <c r="FE195" i="13"/>
  <c r="FG195" i="13" s="1"/>
  <c r="FA196" i="13" s="1"/>
  <c r="FB196" i="13" s="1"/>
  <c r="FD196" i="13" l="1"/>
  <c r="FF196" i="13" s="1"/>
  <c r="FE196" i="13"/>
  <c r="FG196" i="13" s="1"/>
  <c r="FA197" i="13" s="1"/>
  <c r="FB197" i="13" s="1"/>
  <c r="EI197" i="13"/>
  <c r="EK197" i="13" s="1"/>
  <c r="EJ197" i="13"/>
  <c r="EL197" i="13" s="1"/>
  <c r="EF198" i="13" s="1"/>
  <c r="EG198" i="13" s="1"/>
  <c r="EJ198" i="13" l="1"/>
  <c r="EL198" i="13" s="1"/>
  <c r="EF199" i="13" s="1"/>
  <c r="EG199" i="13" s="1"/>
  <c r="EI198" i="13"/>
  <c r="EK198" i="13" s="1"/>
  <c r="FD197" i="13"/>
  <c r="FF197" i="13" s="1"/>
  <c r="FE197" i="13"/>
  <c r="FG197" i="13" s="1"/>
  <c r="FA198" i="13" s="1"/>
  <c r="FB198" i="13" s="1"/>
  <c r="FD198" i="13" l="1"/>
  <c r="FF198" i="13" s="1"/>
  <c r="FE198" i="13"/>
  <c r="FG198" i="13" s="1"/>
  <c r="FA199" i="13" s="1"/>
  <c r="FB199" i="13" s="1"/>
  <c r="EI199" i="13"/>
  <c r="EK199" i="13" s="1"/>
  <c r="EJ199" i="13"/>
  <c r="EL199" i="13" s="1"/>
  <c r="EF200" i="13" s="1"/>
  <c r="EG200" i="13" s="1"/>
  <c r="EJ200" i="13" l="1"/>
  <c r="EL200" i="13" s="1"/>
  <c r="EF201" i="13" s="1"/>
  <c r="EG201" i="13" s="1"/>
  <c r="EI200" i="13"/>
  <c r="EK200" i="13" s="1"/>
  <c r="FD199" i="13"/>
  <c r="FF199" i="13" s="1"/>
  <c r="FE199" i="13"/>
  <c r="FG199" i="13" s="1"/>
  <c r="FA200" i="13" s="1"/>
  <c r="FB200" i="13" s="1"/>
  <c r="FE200" i="13" l="1"/>
  <c r="FG200" i="13" s="1"/>
  <c r="FA201" i="13" s="1"/>
  <c r="FB201" i="13" s="1"/>
  <c r="FD200" i="13"/>
  <c r="FF200" i="13" s="1"/>
  <c r="EJ201" i="13"/>
  <c r="EL201" i="13" s="1"/>
  <c r="EF202" i="13" s="1"/>
  <c r="EG202" i="13" s="1"/>
  <c r="EI201" i="13"/>
  <c r="EK201" i="13" s="1"/>
  <c r="EI202" i="13" l="1"/>
  <c r="EK202" i="13" s="1"/>
  <c r="EJ202" i="13"/>
  <c r="EL202" i="13" s="1"/>
  <c r="EF203" i="13" s="1"/>
  <c r="EG203" i="13" s="1"/>
  <c r="FD201" i="13"/>
  <c r="FF201" i="13" s="1"/>
  <c r="FE201" i="13"/>
  <c r="FG201" i="13" s="1"/>
  <c r="FA202" i="13" s="1"/>
  <c r="FB202" i="13" s="1"/>
  <c r="FD202" i="13" l="1"/>
  <c r="FF202" i="13" s="1"/>
  <c r="FE202" i="13"/>
  <c r="FG202" i="13" s="1"/>
  <c r="FA203" i="13" s="1"/>
  <c r="FB203" i="13" s="1"/>
  <c r="EJ203" i="13"/>
  <c r="EL203" i="13" s="1"/>
  <c r="EF204" i="13" s="1"/>
  <c r="EG204" i="13" s="1"/>
  <c r="EI203" i="13"/>
  <c r="EK203" i="13" s="1"/>
  <c r="EI204" i="13" l="1"/>
  <c r="EK204" i="13" s="1"/>
  <c r="EJ204" i="13"/>
  <c r="EL204" i="13" s="1"/>
  <c r="EF205" i="13" s="1"/>
  <c r="EG205" i="13" s="1"/>
  <c r="FD203" i="13"/>
  <c r="FF203" i="13" s="1"/>
  <c r="FE203" i="13"/>
  <c r="FG203" i="13" s="1"/>
  <c r="FA204" i="13" s="1"/>
  <c r="FB204" i="13" s="1"/>
  <c r="FD204" i="13" l="1"/>
  <c r="FF204" i="13" s="1"/>
  <c r="FE204" i="13"/>
  <c r="FG204" i="13" s="1"/>
  <c r="FA205" i="13" s="1"/>
  <c r="FB205" i="13" s="1"/>
  <c r="EI205" i="13"/>
  <c r="EK205" i="13" s="1"/>
  <c r="EJ205" i="13"/>
  <c r="EL205" i="13" s="1"/>
  <c r="EF206" i="13" s="1"/>
  <c r="EG206" i="13" s="1"/>
  <c r="EJ206" i="13" l="1"/>
  <c r="EL206" i="13" s="1"/>
  <c r="EF207" i="13" s="1"/>
  <c r="EG207" i="13" s="1"/>
  <c r="EI206" i="13"/>
  <c r="EK206" i="13" s="1"/>
  <c r="FD205" i="13"/>
  <c r="FF205" i="13" s="1"/>
  <c r="FE205" i="13"/>
  <c r="FG205" i="13" s="1"/>
  <c r="FA206" i="13" s="1"/>
  <c r="FB206" i="13" s="1"/>
  <c r="FD206" i="13" l="1"/>
  <c r="FF206" i="13" s="1"/>
  <c r="FE206" i="13"/>
  <c r="FG206" i="13" s="1"/>
  <c r="FA207" i="13" s="1"/>
  <c r="FB207" i="13" s="1"/>
  <c r="EI207" i="13"/>
  <c r="EK207" i="13" s="1"/>
  <c r="EJ207" i="13"/>
  <c r="EL207" i="13" s="1"/>
  <c r="EF208" i="13" s="1"/>
  <c r="EG208" i="13" s="1"/>
  <c r="EJ208" i="13" l="1"/>
  <c r="EL208" i="13" s="1"/>
  <c r="EF209" i="13" s="1"/>
  <c r="EG209" i="13" s="1"/>
  <c r="EI208" i="13"/>
  <c r="EK208" i="13" s="1"/>
  <c r="FE207" i="13"/>
  <c r="FG207" i="13" s="1"/>
  <c r="FA208" i="13" s="1"/>
  <c r="FB208" i="13" s="1"/>
  <c r="FD207" i="13"/>
  <c r="FF207" i="13" s="1"/>
  <c r="FE208" i="13" l="1"/>
  <c r="FG208" i="13" s="1"/>
  <c r="FA209" i="13" s="1"/>
  <c r="FB209" i="13" s="1"/>
  <c r="FD208" i="13"/>
  <c r="FF208" i="13" s="1"/>
  <c r="EJ209" i="13"/>
  <c r="EL209" i="13" s="1"/>
  <c r="EF210" i="13" s="1"/>
  <c r="EG210" i="13" s="1"/>
  <c r="EI209" i="13"/>
  <c r="EK209" i="13" s="1"/>
  <c r="EI210" i="13" l="1"/>
  <c r="EK210" i="13" s="1"/>
  <c r="EJ210" i="13"/>
  <c r="EL210" i="13" s="1"/>
  <c r="EF211" i="13" s="1"/>
  <c r="EG211" i="13" s="1"/>
  <c r="FD209" i="13"/>
  <c r="FF209" i="13" s="1"/>
  <c r="FE209" i="13"/>
  <c r="FG209" i="13" s="1"/>
  <c r="FA210" i="13" s="1"/>
  <c r="FB210" i="13" s="1"/>
  <c r="EJ211" i="13" l="1"/>
  <c r="EL211" i="13" s="1"/>
  <c r="EF212" i="13" s="1"/>
  <c r="EG212" i="13" s="1"/>
  <c r="EI211" i="13"/>
  <c r="EK211" i="13" s="1"/>
  <c r="FE210" i="13"/>
  <c r="FG210" i="13" s="1"/>
  <c r="FA211" i="13" s="1"/>
  <c r="FB211" i="13" s="1"/>
  <c r="FD210" i="13"/>
  <c r="FF210" i="13" s="1"/>
  <c r="FE211" i="13" l="1"/>
  <c r="FG211" i="13" s="1"/>
  <c r="FA212" i="13" s="1"/>
  <c r="FB212" i="13" s="1"/>
  <c r="FD211" i="13"/>
  <c r="FF211" i="13" s="1"/>
  <c r="EJ212" i="13"/>
  <c r="EL212" i="13" s="1"/>
  <c r="EF213" i="13" s="1"/>
  <c r="EG213" i="13" s="1"/>
  <c r="EI212" i="13"/>
  <c r="EK212" i="13" s="1"/>
  <c r="EJ213" i="13" l="1"/>
  <c r="EL213" i="13" s="1"/>
  <c r="EF214" i="13" s="1"/>
  <c r="EG214" i="13" s="1"/>
  <c r="EI213" i="13"/>
  <c r="EK213" i="13" s="1"/>
  <c r="FE212" i="13"/>
  <c r="FG212" i="13" s="1"/>
  <c r="FA213" i="13" s="1"/>
  <c r="FB213" i="13" s="1"/>
  <c r="FD212" i="13"/>
  <c r="FF212" i="13" s="1"/>
  <c r="FE213" i="13" l="1"/>
  <c r="FG213" i="13" s="1"/>
  <c r="FA214" i="13" s="1"/>
  <c r="FB214" i="13" s="1"/>
  <c r="FD213" i="13"/>
  <c r="FF213" i="13" s="1"/>
  <c r="EJ214" i="13"/>
  <c r="EL214" i="13" s="1"/>
  <c r="EF215" i="13" s="1"/>
  <c r="EG215" i="13" s="1"/>
  <c r="EI214" i="13"/>
  <c r="EK214" i="13" s="1"/>
  <c r="EJ215" i="13" l="1"/>
  <c r="EL215" i="13" s="1"/>
  <c r="EF216" i="13" s="1"/>
  <c r="EG216" i="13" s="1"/>
  <c r="EI215" i="13"/>
  <c r="EK215" i="13" s="1"/>
  <c r="FE214" i="13"/>
  <c r="FG214" i="13" s="1"/>
  <c r="FA215" i="13" s="1"/>
  <c r="FB215" i="13" s="1"/>
  <c r="FD214" i="13"/>
  <c r="FF214" i="13" s="1"/>
  <c r="FD215" i="13" l="1"/>
  <c r="FF215" i="13" s="1"/>
  <c r="FE215" i="13"/>
  <c r="FG215" i="13" s="1"/>
  <c r="FA216" i="13" s="1"/>
  <c r="FB216" i="13" s="1"/>
  <c r="EJ216" i="13"/>
  <c r="EL216" i="13" s="1"/>
  <c r="EF217" i="13" s="1"/>
  <c r="EG217" i="13" s="1"/>
  <c r="EI216" i="13"/>
  <c r="EK216" i="13" s="1"/>
  <c r="EJ217" i="13" l="1"/>
  <c r="EL217" i="13" s="1"/>
  <c r="EF218" i="13" s="1"/>
  <c r="EG218" i="13" s="1"/>
  <c r="EI217" i="13"/>
  <c r="EK217" i="13" s="1"/>
  <c r="FE216" i="13"/>
  <c r="FG216" i="13" s="1"/>
  <c r="FA217" i="13" s="1"/>
  <c r="FB217" i="13" s="1"/>
  <c r="FD216" i="13"/>
  <c r="FF216" i="13" s="1"/>
  <c r="FE217" i="13" l="1"/>
  <c r="FG217" i="13" s="1"/>
  <c r="FA218" i="13" s="1"/>
  <c r="FB218" i="13" s="1"/>
  <c r="FD217" i="13"/>
  <c r="FF217" i="13" s="1"/>
  <c r="EI218" i="13"/>
  <c r="EK218" i="13" s="1"/>
  <c r="EJ218" i="13"/>
  <c r="EL218" i="13" s="1"/>
  <c r="EF219" i="13" s="1"/>
  <c r="EG219" i="13" s="1"/>
  <c r="EI219" i="13" l="1"/>
  <c r="EK219" i="13" s="1"/>
  <c r="EJ219" i="13"/>
  <c r="EL219" i="13" s="1"/>
  <c r="EF220" i="13" s="1"/>
  <c r="EG220" i="13" s="1"/>
  <c r="FD218" i="13"/>
  <c r="FF218" i="13" s="1"/>
  <c r="FE218" i="13"/>
  <c r="FG218" i="13" s="1"/>
  <c r="FA219" i="13" s="1"/>
  <c r="FB219" i="13" s="1"/>
  <c r="FE219" i="13" l="1"/>
  <c r="FG219" i="13" s="1"/>
  <c r="FA220" i="13" s="1"/>
  <c r="FB220" i="13" s="1"/>
  <c r="FD219" i="13"/>
  <c r="FF219" i="13" s="1"/>
  <c r="EJ220" i="13"/>
  <c r="EL220" i="13" s="1"/>
  <c r="EF221" i="13" s="1"/>
  <c r="EG221" i="13" s="1"/>
  <c r="EI220" i="13"/>
  <c r="EK220" i="13" s="1"/>
  <c r="EJ221" i="13" l="1"/>
  <c r="EL221" i="13" s="1"/>
  <c r="EF222" i="13" s="1"/>
  <c r="EG222" i="13" s="1"/>
  <c r="EI221" i="13"/>
  <c r="EK221" i="13" s="1"/>
  <c r="FD220" i="13"/>
  <c r="FF220" i="13" s="1"/>
  <c r="FE220" i="13"/>
  <c r="FG220" i="13" s="1"/>
  <c r="FA221" i="13" s="1"/>
  <c r="FB221" i="13" s="1"/>
  <c r="FD221" i="13" l="1"/>
  <c r="FF221" i="13" s="1"/>
  <c r="FE221" i="13"/>
  <c r="FG221" i="13" s="1"/>
  <c r="FA222" i="13" s="1"/>
  <c r="FB222" i="13" s="1"/>
  <c r="EJ222" i="13"/>
  <c r="EL222" i="13" s="1"/>
  <c r="EF223" i="13" s="1"/>
  <c r="EG223" i="13" s="1"/>
  <c r="EI222" i="13"/>
  <c r="EK222" i="13" s="1"/>
  <c r="EJ223" i="13" l="1"/>
  <c r="EL223" i="13" s="1"/>
  <c r="EF224" i="13" s="1"/>
  <c r="EG224" i="13" s="1"/>
  <c r="EI223" i="13"/>
  <c r="EK223" i="13" s="1"/>
  <c r="FD222" i="13"/>
  <c r="FF222" i="13" s="1"/>
  <c r="FE222" i="13"/>
  <c r="FG222" i="13" s="1"/>
  <c r="FA223" i="13" s="1"/>
  <c r="FB223" i="13" s="1"/>
  <c r="FE223" i="13" l="1"/>
  <c r="FG223" i="13" s="1"/>
  <c r="FA224" i="13" s="1"/>
  <c r="FB224" i="13" s="1"/>
  <c r="FD223" i="13"/>
  <c r="FF223" i="13" s="1"/>
  <c r="EI224" i="13"/>
  <c r="EK224" i="13" s="1"/>
  <c r="EJ224" i="13"/>
  <c r="EL224" i="13" s="1"/>
  <c r="EF225" i="13" s="1"/>
  <c r="EG225" i="13" s="1"/>
  <c r="EI225" i="13" l="1"/>
  <c r="EK225" i="13" s="1"/>
  <c r="EJ225" i="13"/>
  <c r="EL225" i="13" s="1"/>
  <c r="EF226" i="13" s="1"/>
  <c r="EG226" i="13" s="1"/>
  <c r="FE224" i="13"/>
  <c r="FG224" i="13" s="1"/>
  <c r="FA225" i="13" s="1"/>
  <c r="FB225" i="13" s="1"/>
  <c r="FD224" i="13"/>
  <c r="FF224" i="13" s="1"/>
  <c r="FE225" i="13" l="1"/>
  <c r="FG225" i="13" s="1"/>
  <c r="FA226" i="13" s="1"/>
  <c r="FB226" i="13" s="1"/>
  <c r="FD225" i="13"/>
  <c r="FF225" i="13" s="1"/>
  <c r="EJ226" i="13"/>
  <c r="EL226" i="13" s="1"/>
  <c r="EF227" i="13" s="1"/>
  <c r="EG227" i="13" s="1"/>
  <c r="EI226" i="13"/>
  <c r="EK226" i="13" s="1"/>
  <c r="EJ227" i="13" l="1"/>
  <c r="EL227" i="13" s="1"/>
  <c r="EF228" i="13" s="1"/>
  <c r="EG228" i="13" s="1"/>
  <c r="EI227" i="13"/>
  <c r="EK227" i="13" s="1"/>
  <c r="FD226" i="13"/>
  <c r="FF226" i="13" s="1"/>
  <c r="FE226" i="13"/>
  <c r="FG226" i="13" s="1"/>
  <c r="FA227" i="13" s="1"/>
  <c r="FB227" i="13" s="1"/>
  <c r="FE227" i="13" l="1"/>
  <c r="FG227" i="13" s="1"/>
  <c r="FA228" i="13" s="1"/>
  <c r="FB228" i="13" s="1"/>
  <c r="FD227" i="13"/>
  <c r="FF227" i="13" s="1"/>
  <c r="EJ228" i="13"/>
  <c r="EL228" i="13" s="1"/>
  <c r="EF229" i="13" s="1"/>
  <c r="EG229" i="13" s="1"/>
  <c r="EI228" i="13"/>
  <c r="EK228" i="13" s="1"/>
  <c r="EI229" i="13" l="1"/>
  <c r="EK229" i="13" s="1"/>
  <c r="EJ229" i="13"/>
  <c r="EL229" i="13" s="1"/>
  <c r="EF230" i="13" s="1"/>
  <c r="EG230" i="13" s="1"/>
  <c r="FE228" i="13"/>
  <c r="FG228" i="13" s="1"/>
  <c r="FA229" i="13" s="1"/>
  <c r="FB229" i="13" s="1"/>
  <c r="FD228" i="13"/>
  <c r="FF228" i="13" s="1"/>
  <c r="FE229" i="13" l="1"/>
  <c r="FG229" i="13" s="1"/>
  <c r="FA230" i="13" s="1"/>
  <c r="FB230" i="13" s="1"/>
  <c r="FD229" i="13"/>
  <c r="FF229" i="13" s="1"/>
  <c r="EJ230" i="13"/>
  <c r="EL230" i="13" s="1"/>
  <c r="EF231" i="13" s="1"/>
  <c r="EG231" i="13" s="1"/>
  <c r="EI230" i="13"/>
  <c r="EK230" i="13" s="1"/>
  <c r="EJ231" i="13" l="1"/>
  <c r="EL231" i="13" s="1"/>
  <c r="EF232" i="13" s="1"/>
  <c r="EG232" i="13" s="1"/>
  <c r="EI231" i="13"/>
  <c r="EK231" i="13" s="1"/>
  <c r="FE230" i="13"/>
  <c r="FG230" i="13" s="1"/>
  <c r="FA231" i="13" s="1"/>
  <c r="FB231" i="13" s="1"/>
  <c r="FD230" i="13"/>
  <c r="FF230" i="13" s="1"/>
  <c r="FE231" i="13" l="1"/>
  <c r="FG231" i="13" s="1"/>
  <c r="FA232" i="13" s="1"/>
  <c r="FB232" i="13" s="1"/>
  <c r="FD231" i="13"/>
  <c r="FF231" i="13" s="1"/>
  <c r="EJ232" i="13"/>
  <c r="EL232" i="13" s="1"/>
  <c r="EF233" i="13" s="1"/>
  <c r="EG233" i="13" s="1"/>
  <c r="EI232" i="13"/>
  <c r="EK232" i="13" s="1"/>
  <c r="EI233" i="13" l="1"/>
  <c r="EK233" i="13" s="1"/>
  <c r="EJ233" i="13"/>
  <c r="EL233" i="13" s="1"/>
  <c r="EF234" i="13" s="1"/>
  <c r="EG234" i="13" s="1"/>
  <c r="FE232" i="13"/>
  <c r="FG232" i="13" s="1"/>
  <c r="FA233" i="13" s="1"/>
  <c r="FB233" i="13" s="1"/>
  <c r="FD232" i="13"/>
  <c r="FF232" i="13" s="1"/>
  <c r="FD233" i="13" l="1"/>
  <c r="FF233" i="13" s="1"/>
  <c r="FE233" i="13"/>
  <c r="FG233" i="13" s="1"/>
  <c r="FA234" i="13" s="1"/>
  <c r="FB234" i="13" s="1"/>
  <c r="EJ234" i="13"/>
  <c r="EL234" i="13" s="1"/>
  <c r="EF235" i="13" s="1"/>
  <c r="EG235" i="13" s="1"/>
  <c r="EI234" i="13"/>
  <c r="EK234" i="13" s="1"/>
  <c r="EJ235" i="13" l="1"/>
  <c r="EL235" i="13" s="1"/>
  <c r="EF236" i="13" s="1"/>
  <c r="EG236" i="13" s="1"/>
  <c r="EI235" i="13"/>
  <c r="EK235" i="13" s="1"/>
  <c r="FE234" i="13"/>
  <c r="FG234" i="13" s="1"/>
  <c r="FA235" i="13" s="1"/>
  <c r="FB235" i="13" s="1"/>
  <c r="FD234" i="13"/>
  <c r="FF234" i="13" s="1"/>
  <c r="FE235" i="13" l="1"/>
  <c r="FG235" i="13" s="1"/>
  <c r="FA236" i="13" s="1"/>
  <c r="FB236" i="13" s="1"/>
  <c r="FD235" i="13"/>
  <c r="FF235" i="13" s="1"/>
  <c r="EI236" i="13"/>
  <c r="EK236" i="13" s="1"/>
  <c r="EJ236" i="13"/>
  <c r="EL236" i="13" s="1"/>
  <c r="EF237" i="13" s="1"/>
  <c r="EG237" i="13" s="1"/>
  <c r="EJ237" i="13" l="1"/>
  <c r="EL237" i="13" s="1"/>
  <c r="EF238" i="13" s="1"/>
  <c r="EG238" i="13" s="1"/>
  <c r="EI237" i="13"/>
  <c r="EK237" i="13" s="1"/>
  <c r="FD236" i="13"/>
  <c r="FF236" i="13" s="1"/>
  <c r="FE236" i="13"/>
  <c r="FG236" i="13" s="1"/>
  <c r="FA237" i="13" s="1"/>
  <c r="FB237" i="13" s="1"/>
  <c r="FD237" i="13" l="1"/>
  <c r="FF237" i="13" s="1"/>
  <c r="FE237" i="13"/>
  <c r="FG237" i="13" s="1"/>
  <c r="FA238" i="13" s="1"/>
  <c r="FB238" i="13" s="1"/>
  <c r="EJ238" i="13"/>
  <c r="EL238" i="13" s="1"/>
  <c r="EF239" i="13" s="1"/>
  <c r="EG239" i="13" s="1"/>
  <c r="EI238" i="13"/>
  <c r="EK238" i="13" s="1"/>
  <c r="EI239" i="13" l="1"/>
  <c r="EK239" i="13" s="1"/>
  <c r="EJ239" i="13"/>
  <c r="EL239" i="13" s="1"/>
  <c r="EF240" i="13" s="1"/>
  <c r="EG240" i="13" s="1"/>
  <c r="FE238" i="13"/>
  <c r="FG238" i="13" s="1"/>
  <c r="FA239" i="13" s="1"/>
  <c r="FB239" i="13" s="1"/>
  <c r="FD238" i="13"/>
  <c r="FF238" i="13" s="1"/>
  <c r="FE239" i="13" l="1"/>
  <c r="FG239" i="13" s="1"/>
  <c r="FA240" i="13" s="1"/>
  <c r="FB240" i="13" s="1"/>
  <c r="FD239" i="13"/>
  <c r="FF239" i="13" s="1"/>
  <c r="EJ240" i="13"/>
  <c r="EL240" i="13" s="1"/>
  <c r="EF241" i="13" s="1"/>
  <c r="EG241" i="13" s="1"/>
  <c r="EI240" i="13"/>
  <c r="EK240" i="13" s="1"/>
  <c r="EI241" i="13" l="1"/>
  <c r="EK241" i="13" s="1"/>
  <c r="EJ241" i="13"/>
  <c r="EL241" i="13" s="1"/>
  <c r="EF242" i="13" s="1"/>
  <c r="EG242" i="13" s="1"/>
  <c r="FE240" i="13"/>
  <c r="FG240" i="13" s="1"/>
  <c r="FA241" i="13" s="1"/>
  <c r="FB241" i="13" s="1"/>
  <c r="FD240" i="13"/>
  <c r="FF240" i="13" s="1"/>
  <c r="FE241" i="13" l="1"/>
  <c r="FG241" i="13" s="1"/>
  <c r="FA242" i="13" s="1"/>
  <c r="FB242" i="13" s="1"/>
  <c r="FD241" i="13"/>
  <c r="FF241" i="13" s="1"/>
  <c r="EJ242" i="13"/>
  <c r="EL242" i="13" s="1"/>
  <c r="EF243" i="13" s="1"/>
  <c r="EG243" i="13" s="1"/>
  <c r="EI242" i="13"/>
  <c r="EK242" i="13" s="1"/>
  <c r="EJ243" i="13" l="1"/>
  <c r="EL243" i="13" s="1"/>
  <c r="EF244" i="13" s="1"/>
  <c r="EG244" i="13" s="1"/>
  <c r="EI243" i="13"/>
  <c r="EK243" i="13" s="1"/>
  <c r="FD242" i="13"/>
  <c r="FF242" i="13" s="1"/>
  <c r="FE242" i="13"/>
  <c r="FG242" i="13" s="1"/>
  <c r="FA243" i="13" s="1"/>
  <c r="FB243" i="13" s="1"/>
  <c r="FE243" i="13" l="1"/>
  <c r="FG243" i="13" s="1"/>
  <c r="FA244" i="13" s="1"/>
  <c r="FB244" i="13" s="1"/>
  <c r="FD243" i="13"/>
  <c r="FF243" i="13" s="1"/>
  <c r="EJ244" i="13"/>
  <c r="EL244" i="13" s="1"/>
  <c r="EF245" i="13" s="1"/>
  <c r="EG245" i="13" s="1"/>
  <c r="EI244" i="13"/>
  <c r="EK244" i="13" s="1"/>
  <c r="EJ245" i="13" l="1"/>
  <c r="EL245" i="13" s="1"/>
  <c r="EF246" i="13" s="1"/>
  <c r="EG246" i="13" s="1"/>
  <c r="EI245" i="13"/>
  <c r="EK245" i="13" s="1"/>
  <c r="FE244" i="13"/>
  <c r="FG244" i="13" s="1"/>
  <c r="FA245" i="13" s="1"/>
  <c r="FB245" i="13" s="1"/>
  <c r="FD244" i="13"/>
  <c r="FF244" i="13" s="1"/>
  <c r="FD245" i="13" l="1"/>
  <c r="FF245" i="13" s="1"/>
  <c r="FE245" i="13"/>
  <c r="FG245" i="13" s="1"/>
  <c r="FA246" i="13" s="1"/>
  <c r="FB246" i="13" s="1"/>
  <c r="EI246" i="13"/>
  <c r="EK246" i="13" s="1"/>
  <c r="EJ246" i="13"/>
  <c r="EL246" i="13" s="1"/>
  <c r="EF247" i="13" s="1"/>
  <c r="EG247" i="13" s="1"/>
  <c r="EI247" i="13" l="1"/>
  <c r="EK247" i="13" s="1"/>
  <c r="EJ247" i="13"/>
  <c r="EL247" i="13" s="1"/>
  <c r="EF248" i="13" s="1"/>
  <c r="EG248" i="13" s="1"/>
  <c r="FE246" i="13"/>
  <c r="FG246" i="13" s="1"/>
  <c r="FA247" i="13" s="1"/>
  <c r="FB247" i="13" s="1"/>
  <c r="FD246" i="13"/>
  <c r="FF246" i="13" s="1"/>
  <c r="FE247" i="13" l="1"/>
  <c r="FG247" i="13" s="1"/>
  <c r="FA248" i="13" s="1"/>
  <c r="FB248" i="13" s="1"/>
  <c r="FD247" i="13"/>
  <c r="FF247" i="13" s="1"/>
  <c r="EJ248" i="13"/>
  <c r="EL248" i="13" s="1"/>
  <c r="EF249" i="13" s="1"/>
  <c r="EG249" i="13" s="1"/>
  <c r="EI248" i="13"/>
  <c r="EK248" i="13" s="1"/>
  <c r="EJ249" i="13" l="1"/>
  <c r="EL249" i="13" s="1"/>
  <c r="EF250" i="13" s="1"/>
  <c r="EG250" i="13" s="1"/>
  <c r="EI249" i="13"/>
  <c r="EK249" i="13" s="1"/>
  <c r="FE248" i="13"/>
  <c r="FG248" i="13" s="1"/>
  <c r="FA249" i="13" s="1"/>
  <c r="FB249" i="13" s="1"/>
  <c r="FD248" i="13"/>
  <c r="FF248" i="13" s="1"/>
  <c r="FE249" i="13" l="1"/>
  <c r="FG249" i="13" s="1"/>
  <c r="FA250" i="13" s="1"/>
  <c r="FB250" i="13" s="1"/>
  <c r="FD249" i="13"/>
  <c r="FF249" i="13" s="1"/>
  <c r="EI250" i="13"/>
  <c r="EK250" i="13" s="1"/>
  <c r="EJ250" i="13"/>
  <c r="EL250" i="13" s="1"/>
  <c r="EF251" i="13" s="1"/>
  <c r="EG251" i="13" s="1"/>
  <c r="EJ251" i="13" l="1"/>
  <c r="EL251" i="13" s="1"/>
  <c r="EF252" i="13" s="1"/>
  <c r="EG252" i="13" s="1"/>
  <c r="EI251" i="13"/>
  <c r="EK251" i="13" s="1"/>
  <c r="FD250" i="13"/>
  <c r="FF250" i="13" s="1"/>
  <c r="FE250" i="13"/>
  <c r="FG250" i="13" s="1"/>
  <c r="FA251" i="13" s="1"/>
  <c r="FB251" i="13" s="1"/>
  <c r="FD251" i="13" l="1"/>
  <c r="FF251" i="13" s="1"/>
  <c r="FE251" i="13"/>
  <c r="FG251" i="13" s="1"/>
  <c r="FA252" i="13" s="1"/>
  <c r="FB252" i="13" s="1"/>
  <c r="EJ252" i="13"/>
  <c r="EL252" i="13" s="1"/>
  <c r="EF253" i="13" s="1"/>
  <c r="EG253" i="13" s="1"/>
  <c r="EI252" i="13"/>
  <c r="EK252" i="13" s="1"/>
  <c r="FD252" i="13" l="1"/>
  <c r="FF252" i="13" s="1"/>
  <c r="FE252" i="13"/>
  <c r="FG252" i="13" s="1"/>
  <c r="FA253" i="13" s="1"/>
  <c r="FB253" i="13" s="1"/>
  <c r="EI253" i="13"/>
  <c r="EK253" i="13" s="1"/>
  <c r="EJ253" i="13"/>
  <c r="EL253" i="13" s="1"/>
  <c r="EF254" i="13" s="1"/>
  <c r="EG254" i="13" s="1"/>
  <c r="EI254" i="13" l="1"/>
  <c r="EK254" i="13" s="1"/>
  <c r="EJ254" i="13"/>
  <c r="EL254" i="13" s="1"/>
  <c r="EF255" i="13" s="1"/>
  <c r="EG255" i="13" s="1"/>
  <c r="FD253" i="13"/>
  <c r="FF253" i="13" s="1"/>
  <c r="FE253" i="13"/>
  <c r="FG253" i="13" s="1"/>
  <c r="FA254" i="13" s="1"/>
  <c r="FB254" i="13" s="1"/>
  <c r="FD254" i="13" l="1"/>
  <c r="FF254" i="13" s="1"/>
  <c r="FE254" i="13"/>
  <c r="FG254" i="13" s="1"/>
  <c r="FA255" i="13" s="1"/>
  <c r="FB255" i="13" s="1"/>
  <c r="EI255" i="13"/>
  <c r="EK255" i="13" s="1"/>
  <c r="EJ255" i="13"/>
  <c r="EL255" i="13" s="1"/>
  <c r="EF256" i="13" s="1"/>
  <c r="EG256" i="13" s="1"/>
  <c r="EI256" i="13" l="1"/>
  <c r="EK256" i="13" s="1"/>
  <c r="EJ256" i="13"/>
  <c r="EL256" i="13" s="1"/>
  <c r="EF257" i="13" s="1"/>
  <c r="EG257" i="13" s="1"/>
  <c r="FE255" i="13"/>
  <c r="FG255" i="13" s="1"/>
  <c r="FA256" i="13" s="1"/>
  <c r="FB256" i="13" s="1"/>
  <c r="FD255" i="13"/>
  <c r="FF255" i="13" s="1"/>
  <c r="FE256" i="13" l="1"/>
  <c r="FG256" i="13" s="1"/>
  <c r="FA257" i="13" s="1"/>
  <c r="FB257" i="13" s="1"/>
  <c r="FD256" i="13"/>
  <c r="FF256" i="13" s="1"/>
  <c r="EI257" i="13"/>
  <c r="EK257" i="13" s="1"/>
  <c r="EJ257" i="13"/>
  <c r="EL257" i="13" s="1"/>
  <c r="EF258" i="13" s="1"/>
  <c r="EG258" i="13" s="1"/>
  <c r="EI258" i="13" l="1"/>
  <c r="EK258" i="13" s="1"/>
  <c r="EJ258" i="13"/>
  <c r="EL258" i="13" s="1"/>
  <c r="EF259" i="13" s="1"/>
  <c r="EG259" i="13" s="1"/>
  <c r="FE257" i="13"/>
  <c r="FG257" i="13" s="1"/>
  <c r="FA258" i="13" s="1"/>
  <c r="FB258" i="13" s="1"/>
  <c r="FD257" i="13"/>
  <c r="FF257" i="13" s="1"/>
  <c r="FE258" i="13" l="1"/>
  <c r="FG258" i="13" s="1"/>
  <c r="FA259" i="13" s="1"/>
  <c r="FB259" i="13" s="1"/>
  <c r="FD258" i="13"/>
  <c r="FF258" i="13" s="1"/>
  <c r="EJ259" i="13"/>
  <c r="EL259" i="13" s="1"/>
  <c r="EF260" i="13" s="1"/>
  <c r="EG260" i="13" s="1"/>
  <c r="EI259" i="13"/>
  <c r="EK259" i="13" s="1"/>
  <c r="EJ260" i="13" l="1"/>
  <c r="EL260" i="13" s="1"/>
  <c r="EF261" i="13" s="1"/>
  <c r="EG261" i="13" s="1"/>
  <c r="EI260" i="13"/>
  <c r="EK260" i="13" s="1"/>
  <c r="FD259" i="13"/>
  <c r="FF259" i="13" s="1"/>
  <c r="FE259" i="13"/>
  <c r="FG259" i="13" s="1"/>
  <c r="FA260" i="13" s="1"/>
  <c r="FB260" i="13" s="1"/>
  <c r="FD260" i="13" l="1"/>
  <c r="FF260" i="13" s="1"/>
  <c r="FE260" i="13"/>
  <c r="FG260" i="13" s="1"/>
  <c r="FA261" i="13" s="1"/>
  <c r="FB261" i="13" s="1"/>
  <c r="EJ261" i="13"/>
  <c r="EL261" i="13" s="1"/>
  <c r="EF262" i="13" s="1"/>
  <c r="EG262" i="13" s="1"/>
  <c r="EI261" i="13"/>
  <c r="EK261" i="13" s="1"/>
  <c r="EJ262" i="13" l="1"/>
  <c r="EL262" i="13" s="1"/>
  <c r="EF263" i="13" s="1"/>
  <c r="EG263" i="13" s="1"/>
  <c r="EI262" i="13"/>
  <c r="EK262" i="13" s="1"/>
  <c r="FD261" i="13"/>
  <c r="FF261" i="13" s="1"/>
  <c r="FE261" i="13"/>
  <c r="FG261" i="13" s="1"/>
  <c r="FA262" i="13" s="1"/>
  <c r="FB262" i="13" s="1"/>
  <c r="FD262" i="13" l="1"/>
  <c r="FF262" i="13" s="1"/>
  <c r="FE262" i="13"/>
  <c r="FG262" i="13" s="1"/>
  <c r="FA263" i="13" s="1"/>
  <c r="FB263" i="13" s="1"/>
  <c r="EJ263" i="13"/>
  <c r="EL263" i="13" s="1"/>
  <c r="EF264" i="13" s="1"/>
  <c r="EG264" i="13" s="1"/>
  <c r="EI263" i="13"/>
  <c r="EK263" i="13" s="1"/>
  <c r="EI264" i="13" l="1"/>
  <c r="EK264" i="13" s="1"/>
  <c r="EJ264" i="13"/>
  <c r="EL264" i="13" s="1"/>
  <c r="EF265" i="13" s="1"/>
  <c r="EG265" i="13" s="1"/>
  <c r="FD263" i="13"/>
  <c r="FF263" i="13" s="1"/>
  <c r="FE263" i="13"/>
  <c r="FG263" i="13" s="1"/>
  <c r="FA264" i="13" s="1"/>
  <c r="FB264" i="13" s="1"/>
  <c r="FD264" i="13" l="1"/>
  <c r="FF264" i="13" s="1"/>
  <c r="FE264" i="13"/>
  <c r="FG264" i="13" s="1"/>
  <c r="FA265" i="13" s="1"/>
  <c r="FB265" i="13" s="1"/>
  <c r="EI265" i="13"/>
  <c r="EK265" i="13" s="1"/>
  <c r="EJ265" i="13"/>
  <c r="EL265" i="13" s="1"/>
  <c r="EF266" i="13" s="1"/>
  <c r="EG266" i="13" s="1"/>
  <c r="EJ266" i="13" l="1"/>
  <c r="EL266" i="13" s="1"/>
  <c r="EF267" i="13" s="1"/>
  <c r="EG267" i="13" s="1"/>
  <c r="EI266" i="13"/>
  <c r="EK266" i="13" s="1"/>
  <c r="FD265" i="13"/>
  <c r="FF265" i="13" s="1"/>
  <c r="FE265" i="13"/>
  <c r="FG265" i="13" s="1"/>
  <c r="FA266" i="13" s="1"/>
  <c r="FB266" i="13" s="1"/>
  <c r="FE266" i="13" l="1"/>
  <c r="FG266" i="13" s="1"/>
  <c r="FA267" i="13" s="1"/>
  <c r="FB267" i="13" s="1"/>
  <c r="FD266" i="13"/>
  <c r="FF266" i="13" s="1"/>
  <c r="EJ267" i="13"/>
  <c r="EL267" i="13" s="1"/>
  <c r="EF268" i="13" s="1"/>
  <c r="EG268" i="13" s="1"/>
  <c r="EI267" i="13"/>
  <c r="EK267" i="13" s="1"/>
  <c r="EI268" i="13" l="1"/>
  <c r="EK268" i="13" s="1"/>
  <c r="EJ268" i="13"/>
  <c r="EL268" i="13" s="1"/>
  <c r="EF269" i="13" s="1"/>
  <c r="EG269" i="13" s="1"/>
  <c r="FD267" i="13"/>
  <c r="FF267" i="13" s="1"/>
  <c r="FE267" i="13"/>
  <c r="FG267" i="13" s="1"/>
  <c r="FA268" i="13" s="1"/>
  <c r="FB268" i="13" s="1"/>
  <c r="FD268" i="13" l="1"/>
  <c r="FF268" i="13" s="1"/>
  <c r="FE268" i="13"/>
  <c r="FG268" i="13" s="1"/>
  <c r="FA269" i="13" s="1"/>
  <c r="FB269" i="13" s="1"/>
  <c r="EI269" i="13"/>
  <c r="EK269" i="13" s="1"/>
  <c r="EJ269" i="13"/>
  <c r="EL269" i="13" s="1"/>
  <c r="EF270" i="13" s="1"/>
  <c r="EG270" i="13" s="1"/>
  <c r="EJ270" i="13" l="1"/>
  <c r="EL270" i="13" s="1"/>
  <c r="EF271" i="13" s="1"/>
  <c r="EG271" i="13" s="1"/>
  <c r="EI270" i="13"/>
  <c r="EK270" i="13" s="1"/>
  <c r="FD269" i="13"/>
  <c r="FF269" i="13" s="1"/>
  <c r="FE269" i="13"/>
  <c r="FG269" i="13" s="1"/>
  <c r="FA270" i="13" s="1"/>
  <c r="FB270" i="13" s="1"/>
  <c r="FE270" i="13" l="1"/>
  <c r="FG270" i="13" s="1"/>
  <c r="FA271" i="13" s="1"/>
  <c r="FB271" i="13" s="1"/>
  <c r="FD270" i="13"/>
  <c r="FF270" i="13" s="1"/>
  <c r="EI271" i="13"/>
  <c r="EK271" i="13" s="1"/>
  <c r="EJ271" i="13"/>
  <c r="EL271" i="13" s="1"/>
  <c r="EF272" i="13" s="1"/>
  <c r="EG272" i="13" s="1"/>
  <c r="EI272" i="13" l="1"/>
  <c r="EK272" i="13" s="1"/>
  <c r="EJ272" i="13"/>
  <c r="EL272" i="13" s="1"/>
  <c r="EF273" i="13" s="1"/>
  <c r="EG273" i="13" s="1"/>
  <c r="FD271" i="13"/>
  <c r="FF271" i="13" s="1"/>
  <c r="FE271" i="13"/>
  <c r="FG271" i="13" s="1"/>
  <c r="FA272" i="13" s="1"/>
  <c r="FB272" i="13" s="1"/>
  <c r="FE272" i="13" l="1"/>
  <c r="FG272" i="13" s="1"/>
  <c r="FA273" i="13" s="1"/>
  <c r="FB273" i="13" s="1"/>
  <c r="FD272" i="13"/>
  <c r="FF272" i="13" s="1"/>
  <c r="EI273" i="13"/>
  <c r="EK273" i="13" s="1"/>
  <c r="EJ273" i="13"/>
  <c r="EL273" i="13" s="1"/>
  <c r="EF274" i="13" s="1"/>
  <c r="EG274" i="13" s="1"/>
  <c r="EJ274" i="13" l="1"/>
  <c r="EL274" i="13" s="1"/>
  <c r="EF275" i="13" s="1"/>
  <c r="EG275" i="13" s="1"/>
  <c r="EI274" i="13"/>
  <c r="EK274" i="13" s="1"/>
  <c r="FD273" i="13"/>
  <c r="FF273" i="13" s="1"/>
  <c r="FE273" i="13"/>
  <c r="FG273" i="13" s="1"/>
  <c r="FA274" i="13" s="1"/>
  <c r="FB274" i="13" s="1"/>
  <c r="FE274" i="13" l="1"/>
  <c r="FG274" i="13" s="1"/>
  <c r="FA275" i="13" s="1"/>
  <c r="FB275" i="13" s="1"/>
  <c r="FD274" i="13"/>
  <c r="FF274" i="13" s="1"/>
  <c r="EI275" i="13"/>
  <c r="EK275" i="13" s="1"/>
  <c r="EJ275" i="13"/>
  <c r="EL275" i="13" s="1"/>
  <c r="EF276" i="13" s="1"/>
  <c r="EG276" i="13" s="1"/>
  <c r="EJ276" i="13" l="1"/>
  <c r="EL276" i="13" s="1"/>
  <c r="EF277" i="13" s="1"/>
  <c r="EG277" i="13" s="1"/>
  <c r="EI276" i="13"/>
  <c r="EK276" i="13" s="1"/>
  <c r="FE275" i="13"/>
  <c r="FG275" i="13" s="1"/>
  <c r="FA276" i="13" s="1"/>
  <c r="FB276" i="13" s="1"/>
  <c r="FD275" i="13"/>
  <c r="FF275" i="13" s="1"/>
  <c r="FE276" i="13" l="1"/>
  <c r="FG276" i="13" s="1"/>
  <c r="FA277" i="13" s="1"/>
  <c r="FB277" i="13" s="1"/>
  <c r="FD276" i="13"/>
  <c r="FF276" i="13" s="1"/>
  <c r="EI277" i="13"/>
  <c r="EK277" i="13" s="1"/>
  <c r="EJ277" i="13"/>
  <c r="EL277" i="13" s="1"/>
  <c r="EF278" i="13" s="1"/>
  <c r="EG278" i="13" s="1"/>
  <c r="EI278" i="13" l="1"/>
  <c r="EK278" i="13" s="1"/>
  <c r="EJ278" i="13"/>
  <c r="EL278" i="13" s="1"/>
  <c r="EF279" i="13" s="1"/>
  <c r="EG279" i="13" s="1"/>
  <c r="FE277" i="13"/>
  <c r="FG277" i="13" s="1"/>
  <c r="FA278" i="13" s="1"/>
  <c r="FB278" i="13" s="1"/>
  <c r="FD277" i="13"/>
  <c r="FF277" i="13" s="1"/>
  <c r="FE278" i="13" l="1"/>
  <c r="FG278" i="13" s="1"/>
  <c r="FA279" i="13" s="1"/>
  <c r="FB279" i="13" s="1"/>
  <c r="FD278" i="13"/>
  <c r="FF278" i="13" s="1"/>
  <c r="EI279" i="13"/>
  <c r="EK279" i="13" s="1"/>
  <c r="EJ279" i="13"/>
  <c r="EL279" i="13" s="1"/>
  <c r="EF280" i="13" s="1"/>
  <c r="EG280" i="13" s="1"/>
  <c r="EI280" i="13" l="1"/>
  <c r="EK280" i="13" s="1"/>
  <c r="EJ280" i="13"/>
  <c r="EL280" i="13" s="1"/>
  <c r="EF281" i="13" s="1"/>
  <c r="EG281" i="13" s="1"/>
  <c r="FD279" i="13"/>
  <c r="FF279" i="13" s="1"/>
  <c r="FE279" i="13"/>
  <c r="FG279" i="13" s="1"/>
  <c r="FA280" i="13" s="1"/>
  <c r="FB280" i="13" s="1"/>
  <c r="FD280" i="13" l="1"/>
  <c r="FF280" i="13" s="1"/>
  <c r="FE280" i="13"/>
  <c r="FG280" i="13" s="1"/>
  <c r="FA281" i="13" s="1"/>
  <c r="FB281" i="13" s="1"/>
  <c r="EJ281" i="13"/>
  <c r="EL281" i="13" s="1"/>
  <c r="EF282" i="13" s="1"/>
  <c r="EG282" i="13" s="1"/>
  <c r="EI281" i="13"/>
  <c r="EK281" i="13" s="1"/>
  <c r="EJ282" i="13" l="1"/>
  <c r="EL282" i="13" s="1"/>
  <c r="EF283" i="13" s="1"/>
  <c r="EG283" i="13" s="1"/>
  <c r="EI282" i="13"/>
  <c r="EK282" i="13" s="1"/>
  <c r="FE281" i="13"/>
  <c r="FG281" i="13" s="1"/>
  <c r="FA282" i="13" s="1"/>
  <c r="FB282" i="13" s="1"/>
  <c r="FD281" i="13"/>
  <c r="FF281" i="13" s="1"/>
  <c r="FD282" i="13" l="1"/>
  <c r="FF282" i="13" s="1"/>
  <c r="FE282" i="13"/>
  <c r="FG282" i="13" s="1"/>
  <c r="FA283" i="13" s="1"/>
  <c r="FB283" i="13" s="1"/>
  <c r="EI283" i="13"/>
  <c r="EK283" i="13" s="1"/>
  <c r="EJ283" i="13"/>
  <c r="EL283" i="13" s="1"/>
  <c r="EF284" i="13" s="1"/>
  <c r="EG284" i="13" s="1"/>
  <c r="EI284" i="13" l="1"/>
  <c r="EK284" i="13" s="1"/>
  <c r="EJ284" i="13"/>
  <c r="EL284" i="13" s="1"/>
  <c r="EF285" i="13" s="1"/>
  <c r="EG285" i="13" s="1"/>
  <c r="FE283" i="13"/>
  <c r="FG283" i="13" s="1"/>
  <c r="FA284" i="13" s="1"/>
  <c r="FB284" i="13" s="1"/>
  <c r="FD283" i="13"/>
  <c r="FF283" i="13" s="1"/>
  <c r="FD284" i="13" l="1"/>
  <c r="FF284" i="13" s="1"/>
  <c r="FE284" i="13"/>
  <c r="FG284" i="13" s="1"/>
  <c r="FA285" i="13" s="1"/>
  <c r="FB285" i="13" s="1"/>
  <c r="EI285" i="13"/>
  <c r="EK285" i="13" s="1"/>
  <c r="EJ285" i="13"/>
  <c r="EL285" i="13" s="1"/>
  <c r="EF286" i="13" s="1"/>
  <c r="EG286" i="13" s="1"/>
  <c r="EI286" i="13" l="1"/>
  <c r="EK286" i="13" s="1"/>
  <c r="EJ286" i="13"/>
  <c r="EL286" i="13" s="1"/>
  <c r="EF287" i="13" s="1"/>
  <c r="EG287" i="13" s="1"/>
  <c r="FD285" i="13"/>
  <c r="FF285" i="13" s="1"/>
  <c r="FE285" i="13"/>
  <c r="FG285" i="13" s="1"/>
  <c r="FA286" i="13" s="1"/>
  <c r="FB286" i="13" s="1"/>
  <c r="FD286" i="13" l="1"/>
  <c r="FF286" i="13" s="1"/>
  <c r="FE286" i="13"/>
  <c r="FG286" i="13" s="1"/>
  <c r="FA287" i="13" s="1"/>
  <c r="FB287" i="13" s="1"/>
  <c r="EI287" i="13"/>
  <c r="EK287" i="13" s="1"/>
  <c r="EJ287" i="13"/>
  <c r="EL287" i="13" s="1"/>
  <c r="EF288" i="13" s="1"/>
  <c r="EG288" i="13" s="1"/>
  <c r="EJ288" i="13" l="1"/>
  <c r="EL288" i="13" s="1"/>
  <c r="EF289" i="13" s="1"/>
  <c r="EG289" i="13" s="1"/>
  <c r="EI288" i="13"/>
  <c r="EK288" i="13" s="1"/>
  <c r="FE287" i="13"/>
  <c r="FG287" i="13" s="1"/>
  <c r="FA288" i="13" s="1"/>
  <c r="FB288" i="13" s="1"/>
  <c r="FD287" i="13"/>
  <c r="FF287" i="13" s="1"/>
  <c r="FE288" i="13" l="1"/>
  <c r="FG288" i="13" s="1"/>
  <c r="FA289" i="13" s="1"/>
  <c r="FB289" i="13" s="1"/>
  <c r="FD288" i="13"/>
  <c r="FF288" i="13" s="1"/>
  <c r="EI289" i="13"/>
  <c r="EK289" i="13" s="1"/>
  <c r="EJ289" i="13"/>
  <c r="EL289" i="13" s="1"/>
  <c r="EF290" i="13" s="1"/>
  <c r="EG290" i="13" s="1"/>
  <c r="EJ290" i="13" l="1"/>
  <c r="EL290" i="13" s="1"/>
  <c r="EF291" i="13" s="1"/>
  <c r="EG291" i="13" s="1"/>
  <c r="EI290" i="13"/>
  <c r="EK290" i="13" s="1"/>
  <c r="FD289" i="13"/>
  <c r="FF289" i="13" s="1"/>
  <c r="FE289" i="13"/>
  <c r="FG289" i="13" s="1"/>
  <c r="FA290" i="13" s="1"/>
  <c r="FB290" i="13" s="1"/>
  <c r="FE290" i="13" l="1"/>
  <c r="FG290" i="13" s="1"/>
  <c r="FA291" i="13" s="1"/>
  <c r="FB291" i="13" s="1"/>
  <c r="FD290" i="13"/>
  <c r="FF290" i="13" s="1"/>
  <c r="EI291" i="13"/>
  <c r="EK291" i="13" s="1"/>
  <c r="EJ291" i="13"/>
  <c r="EL291" i="13" s="1"/>
  <c r="EF292" i="13" s="1"/>
  <c r="EG292" i="13" s="1"/>
  <c r="EJ292" i="13" l="1"/>
  <c r="EL292" i="13" s="1"/>
  <c r="EF293" i="13" s="1"/>
  <c r="EG293" i="13" s="1"/>
  <c r="EI292" i="13"/>
  <c r="EK292" i="13" s="1"/>
  <c r="FD291" i="13"/>
  <c r="FF291" i="13" s="1"/>
  <c r="FE291" i="13"/>
  <c r="FG291" i="13" s="1"/>
  <c r="FA292" i="13" s="1"/>
  <c r="FB292" i="13" s="1"/>
  <c r="FE292" i="13" l="1"/>
  <c r="FG292" i="13" s="1"/>
  <c r="FA293" i="13" s="1"/>
  <c r="FB293" i="13" s="1"/>
  <c r="FD292" i="13"/>
  <c r="FF292" i="13" s="1"/>
  <c r="EJ293" i="13"/>
  <c r="EL293" i="13" s="1"/>
  <c r="EF294" i="13" s="1"/>
  <c r="EG294" i="13" s="1"/>
  <c r="EI293" i="13"/>
  <c r="EK293" i="13" s="1"/>
  <c r="EI294" i="13" l="1"/>
  <c r="EK294" i="13" s="1"/>
  <c r="EJ294" i="13"/>
  <c r="EL294" i="13" s="1"/>
  <c r="EF295" i="13" s="1"/>
  <c r="EG295" i="13" s="1"/>
  <c r="FE293" i="13"/>
  <c r="FG293" i="13" s="1"/>
  <c r="FA294" i="13" s="1"/>
  <c r="FB294" i="13" s="1"/>
  <c r="FD293" i="13"/>
  <c r="FF293" i="13" s="1"/>
  <c r="FE294" i="13" l="1"/>
  <c r="FG294" i="13" s="1"/>
  <c r="FA295" i="13" s="1"/>
  <c r="FB295" i="13" s="1"/>
  <c r="FD294" i="13"/>
  <c r="FF294" i="13" s="1"/>
  <c r="EI295" i="13"/>
  <c r="EK295" i="13" s="1"/>
  <c r="EJ295" i="13"/>
  <c r="EL295" i="13" s="1"/>
  <c r="EF296" i="13" s="1"/>
  <c r="EG296" i="13" s="1"/>
  <c r="EJ296" i="13" l="1"/>
  <c r="EL296" i="13" s="1"/>
  <c r="EF297" i="13" s="1"/>
  <c r="EG297" i="13" s="1"/>
  <c r="EI296" i="13"/>
  <c r="EK296" i="13" s="1"/>
  <c r="FE295" i="13"/>
  <c r="FG295" i="13" s="1"/>
  <c r="FA296" i="13" s="1"/>
  <c r="FB296" i="13" s="1"/>
  <c r="FD295" i="13"/>
  <c r="FF295" i="13" s="1"/>
  <c r="FE296" i="13" l="1"/>
  <c r="FG296" i="13" s="1"/>
  <c r="FA297" i="13" s="1"/>
  <c r="FB297" i="13" s="1"/>
  <c r="FD296" i="13"/>
  <c r="FF296" i="13" s="1"/>
  <c r="EI297" i="13"/>
  <c r="EK297" i="13" s="1"/>
  <c r="EJ297" i="13"/>
  <c r="EL297" i="13" s="1"/>
  <c r="EF298" i="13" s="1"/>
  <c r="EG298" i="13" s="1"/>
  <c r="EJ298" i="13" l="1"/>
  <c r="EL298" i="13" s="1"/>
  <c r="EF299" i="13" s="1"/>
  <c r="EG299" i="13" s="1"/>
  <c r="EI298" i="13"/>
  <c r="EK298" i="13" s="1"/>
  <c r="FE297" i="13"/>
  <c r="FG297" i="13" s="1"/>
  <c r="FA298" i="13" s="1"/>
  <c r="FB298" i="13" s="1"/>
  <c r="FD297" i="13"/>
  <c r="FF297" i="13" s="1"/>
  <c r="FD298" i="13" l="1"/>
  <c r="FF298" i="13" s="1"/>
  <c r="FE298" i="13"/>
  <c r="FG298" i="13" s="1"/>
  <c r="FA299" i="13" s="1"/>
  <c r="FB299" i="13" s="1"/>
  <c r="EI299" i="13"/>
  <c r="EK299" i="13" s="1"/>
  <c r="EJ299" i="13"/>
  <c r="EL299" i="13" s="1"/>
  <c r="EF300" i="13" s="1"/>
  <c r="EG300" i="13" s="1"/>
  <c r="EJ300" i="13" l="1"/>
  <c r="EL300" i="13" s="1"/>
  <c r="EF301" i="13" s="1"/>
  <c r="EG301" i="13" s="1"/>
  <c r="EI300" i="13"/>
  <c r="EK300" i="13" s="1"/>
  <c r="FD299" i="13"/>
  <c r="FF299" i="13" s="1"/>
  <c r="FE299" i="13"/>
  <c r="FG299" i="13" s="1"/>
  <c r="FA300" i="13" s="1"/>
  <c r="FB300" i="13" s="1"/>
  <c r="FE300" i="13" l="1"/>
  <c r="FG300" i="13" s="1"/>
  <c r="FA301" i="13" s="1"/>
  <c r="FB301" i="13" s="1"/>
  <c r="FD300" i="13"/>
  <c r="FF300" i="13" s="1"/>
  <c r="EJ301" i="13"/>
  <c r="EL301" i="13" s="1"/>
  <c r="EF302" i="13" s="1"/>
  <c r="EG302" i="13" s="1"/>
  <c r="EI301" i="13"/>
  <c r="EK301" i="13" s="1"/>
  <c r="EI302" i="13" l="1"/>
  <c r="EK302" i="13" s="1"/>
  <c r="EJ302" i="13"/>
  <c r="EL302" i="13" s="1"/>
  <c r="EF303" i="13" s="1"/>
  <c r="EG303" i="13" s="1"/>
  <c r="FD301" i="13"/>
  <c r="FF301" i="13" s="1"/>
  <c r="FE301" i="13"/>
  <c r="FG301" i="13" s="1"/>
  <c r="FA302" i="13" s="1"/>
  <c r="FB302" i="13" s="1"/>
  <c r="FD302" i="13" l="1"/>
  <c r="FF302" i="13" s="1"/>
  <c r="FE302" i="13"/>
  <c r="FG302" i="13" s="1"/>
  <c r="FA303" i="13" s="1"/>
  <c r="FB303" i="13" s="1"/>
  <c r="EI303" i="13"/>
  <c r="EK303" i="13" s="1"/>
  <c r="EJ303" i="13"/>
  <c r="EL303" i="13" s="1"/>
  <c r="EF304" i="13" s="1"/>
  <c r="EG304" i="13" s="1"/>
  <c r="EJ304" i="13" l="1"/>
  <c r="EL304" i="13" s="1"/>
  <c r="EF305" i="13" s="1"/>
  <c r="EG305" i="13" s="1"/>
  <c r="EI304" i="13"/>
  <c r="EK304" i="13" s="1"/>
  <c r="FE303" i="13"/>
  <c r="FG303" i="13" s="1"/>
  <c r="FA304" i="13" s="1"/>
  <c r="FB304" i="13" s="1"/>
  <c r="FD303" i="13"/>
  <c r="FF303" i="13" s="1"/>
  <c r="FE304" i="13" l="1"/>
  <c r="FG304" i="13" s="1"/>
  <c r="FA305" i="13" s="1"/>
  <c r="FB305" i="13" s="1"/>
  <c r="FD304" i="13"/>
  <c r="FF304" i="13" s="1"/>
  <c r="EI305" i="13"/>
  <c r="EK305" i="13" s="1"/>
  <c r="EJ305" i="13"/>
  <c r="EL305" i="13" s="1"/>
  <c r="EF306" i="13" s="1"/>
  <c r="EG306" i="13" s="1"/>
  <c r="EI306" i="13" l="1"/>
  <c r="EK306" i="13" s="1"/>
  <c r="EJ306" i="13"/>
  <c r="EL306" i="13" s="1"/>
  <c r="EF307" i="13" s="1"/>
  <c r="EG307" i="13" s="1"/>
  <c r="FD305" i="13"/>
  <c r="FF305" i="13" s="1"/>
  <c r="FE305" i="13"/>
  <c r="FG305" i="13" s="1"/>
  <c r="FA306" i="13" s="1"/>
  <c r="FB306" i="13" s="1"/>
  <c r="FD306" i="13" l="1"/>
  <c r="FF306" i="13" s="1"/>
  <c r="FE306" i="13"/>
  <c r="FG306" i="13" s="1"/>
  <c r="FA307" i="13" s="1"/>
  <c r="FB307" i="13" s="1"/>
  <c r="EJ307" i="13"/>
  <c r="EL307" i="13" s="1"/>
  <c r="EF308" i="13" s="1"/>
  <c r="EG308" i="13" s="1"/>
  <c r="EI307" i="13"/>
  <c r="EK307" i="13" s="1"/>
  <c r="EJ308" i="13" l="1"/>
  <c r="EL308" i="13" s="1"/>
  <c r="EF309" i="13" s="1"/>
  <c r="EG309" i="13" s="1"/>
  <c r="EI308" i="13"/>
  <c r="EK308" i="13" s="1"/>
  <c r="FE307" i="13"/>
  <c r="FG307" i="13" s="1"/>
  <c r="FA308" i="13" s="1"/>
  <c r="FB308" i="13" s="1"/>
  <c r="FD307" i="13"/>
  <c r="FF307" i="13" s="1"/>
  <c r="FE308" i="13" l="1"/>
  <c r="FG308" i="13" s="1"/>
  <c r="FA309" i="13" s="1"/>
  <c r="FB309" i="13" s="1"/>
  <c r="FD308" i="13"/>
  <c r="FF308" i="13" s="1"/>
  <c r="EJ309" i="13"/>
  <c r="EL309" i="13" s="1"/>
  <c r="EF310" i="13" s="1"/>
  <c r="EG310" i="13" s="1"/>
  <c r="EI309" i="13"/>
  <c r="EK309" i="13" s="1"/>
  <c r="EI310" i="13" l="1"/>
  <c r="EK310" i="13" s="1"/>
  <c r="EJ310" i="13"/>
  <c r="EL310" i="13" s="1"/>
  <c r="EF311" i="13" s="1"/>
  <c r="EG311" i="13" s="1"/>
  <c r="FD309" i="13"/>
  <c r="FF309" i="13" s="1"/>
  <c r="FE309" i="13"/>
  <c r="FG309" i="13" s="1"/>
  <c r="FA310" i="13" s="1"/>
  <c r="FB310" i="13" s="1"/>
  <c r="FD310" i="13" l="1"/>
  <c r="FF310" i="13" s="1"/>
  <c r="FE310" i="13"/>
  <c r="FG310" i="13" s="1"/>
  <c r="FA311" i="13" s="1"/>
  <c r="FB311" i="13" s="1"/>
  <c r="EJ311" i="13"/>
  <c r="EL311" i="13" s="1"/>
  <c r="EF312" i="13" s="1"/>
  <c r="EG312" i="13" s="1"/>
  <c r="EI311" i="13"/>
  <c r="EK311" i="13" s="1"/>
  <c r="FE311" i="13" l="1"/>
  <c r="FG311" i="13" s="1"/>
  <c r="FA312" i="13" s="1"/>
  <c r="FB312" i="13" s="1"/>
  <c r="FD311" i="13"/>
  <c r="FF311" i="13" s="1"/>
  <c r="EI312" i="13"/>
  <c r="EK312" i="13" s="1"/>
  <c r="EJ312" i="13"/>
  <c r="EL312" i="13" s="1"/>
  <c r="EF313" i="13" s="1"/>
  <c r="EG313" i="13" s="1"/>
  <c r="EJ313" i="13" l="1"/>
  <c r="EL313" i="13" s="1"/>
  <c r="EF314" i="13" s="1"/>
  <c r="EG314" i="13" s="1"/>
  <c r="EI313" i="13"/>
  <c r="EK313" i="13" s="1"/>
  <c r="FE312" i="13"/>
  <c r="FG312" i="13" s="1"/>
  <c r="FA313" i="13" s="1"/>
  <c r="FB313" i="13" s="1"/>
  <c r="FD312" i="13"/>
  <c r="FF312" i="13" s="1"/>
  <c r="FD313" i="13" l="1"/>
  <c r="FF313" i="13" s="1"/>
  <c r="FE313" i="13"/>
  <c r="FG313" i="13" s="1"/>
  <c r="FA314" i="13" s="1"/>
  <c r="FB314" i="13" s="1"/>
  <c r="EJ314" i="13"/>
  <c r="EL314" i="13" s="1"/>
  <c r="EF315" i="13" s="1"/>
  <c r="EG315" i="13" s="1"/>
  <c r="EI314" i="13"/>
  <c r="EK314" i="13" s="1"/>
  <c r="EJ315" i="13" l="1"/>
  <c r="EL315" i="13" s="1"/>
  <c r="EF316" i="13" s="1"/>
  <c r="EG316" i="13" s="1"/>
  <c r="EI315" i="13"/>
  <c r="EK315" i="13" s="1"/>
  <c r="FE314" i="13"/>
  <c r="FG314" i="13" s="1"/>
  <c r="FA315" i="13" s="1"/>
  <c r="FB315" i="13" s="1"/>
  <c r="FD314" i="13"/>
  <c r="FF314" i="13" s="1"/>
  <c r="FD315" i="13" l="1"/>
  <c r="FF315" i="13" s="1"/>
  <c r="FE315" i="13"/>
  <c r="FG315" i="13" s="1"/>
  <c r="FA316" i="13" s="1"/>
  <c r="FB316" i="13" s="1"/>
  <c r="EJ316" i="13"/>
  <c r="EL316" i="13" s="1"/>
  <c r="EF317" i="13" s="1"/>
  <c r="EG317" i="13" s="1"/>
  <c r="EI316" i="13"/>
  <c r="EK316" i="13" s="1"/>
  <c r="EI317" i="13" l="1"/>
  <c r="EK317" i="13" s="1"/>
  <c r="EJ317" i="13"/>
  <c r="EL317" i="13" s="1"/>
  <c r="EF318" i="13" s="1"/>
  <c r="EG318" i="13" s="1"/>
  <c r="FE316" i="13"/>
  <c r="FG316" i="13" s="1"/>
  <c r="FA317" i="13" s="1"/>
  <c r="FB317" i="13" s="1"/>
  <c r="FD316" i="13"/>
  <c r="FF316" i="13" s="1"/>
  <c r="FD317" i="13" l="1"/>
  <c r="FF317" i="13" s="1"/>
  <c r="FE317" i="13"/>
  <c r="FG317" i="13" s="1"/>
  <c r="FA318" i="13" s="1"/>
  <c r="FB318" i="13" s="1"/>
  <c r="EJ318" i="13"/>
  <c r="EL318" i="13" s="1"/>
  <c r="EF319" i="13" s="1"/>
  <c r="EG319" i="13" s="1"/>
  <c r="EI318" i="13"/>
  <c r="EK318" i="13" s="1"/>
  <c r="EI319" i="13" l="1"/>
  <c r="EK319" i="13" s="1"/>
  <c r="EJ319" i="13"/>
  <c r="EL319" i="13" s="1"/>
  <c r="EF320" i="13" s="1"/>
  <c r="EG320" i="13" s="1"/>
  <c r="FD318" i="13"/>
  <c r="FF318" i="13" s="1"/>
  <c r="FE318" i="13"/>
  <c r="FG318" i="13" s="1"/>
  <c r="FA319" i="13" s="1"/>
  <c r="FB319" i="13" s="1"/>
  <c r="EI320" i="13" l="1"/>
  <c r="EK320" i="13" s="1"/>
  <c r="EJ320" i="13"/>
  <c r="EL320" i="13" s="1"/>
  <c r="EF321" i="13" s="1"/>
  <c r="EG321" i="13" s="1"/>
  <c r="FE319" i="13"/>
  <c r="FG319" i="13" s="1"/>
  <c r="FA320" i="13" s="1"/>
  <c r="FB320" i="13" s="1"/>
  <c r="FD319" i="13"/>
  <c r="FF319" i="13" s="1"/>
  <c r="FE320" i="13" l="1"/>
  <c r="FG320" i="13" s="1"/>
  <c r="FA321" i="13" s="1"/>
  <c r="FB321" i="13" s="1"/>
  <c r="FD320" i="13"/>
  <c r="FF320" i="13" s="1"/>
  <c r="EI321" i="13"/>
  <c r="EK321" i="13" s="1"/>
  <c r="EJ321" i="13"/>
  <c r="EL321" i="13" s="1"/>
  <c r="EF322" i="13" s="1"/>
  <c r="EG322" i="13" s="1"/>
  <c r="EI322" i="13" l="1"/>
  <c r="EK322" i="13" s="1"/>
  <c r="EJ322" i="13"/>
  <c r="EL322" i="13" s="1"/>
  <c r="EF323" i="13" s="1"/>
  <c r="EG323" i="13" s="1"/>
  <c r="FE321" i="13"/>
  <c r="FG321" i="13" s="1"/>
  <c r="FA322" i="13" s="1"/>
  <c r="FB322" i="13" s="1"/>
  <c r="FD321" i="13"/>
  <c r="FF321" i="13" s="1"/>
  <c r="FE322" i="13" l="1"/>
  <c r="FG322" i="13" s="1"/>
  <c r="FA323" i="13" s="1"/>
  <c r="FB323" i="13" s="1"/>
  <c r="FD322" i="13"/>
  <c r="FF322" i="13" s="1"/>
  <c r="EI323" i="13"/>
  <c r="EK323" i="13" s="1"/>
  <c r="EJ323" i="13"/>
  <c r="EL323" i="13" s="1"/>
  <c r="EF324" i="13" s="1"/>
  <c r="EG324" i="13" s="1"/>
  <c r="EI324" i="13" l="1"/>
  <c r="EK324" i="13" s="1"/>
  <c r="EJ324" i="13"/>
  <c r="EL324" i="13" s="1"/>
  <c r="EF325" i="13" s="1"/>
  <c r="EG325" i="13" s="1"/>
  <c r="FD323" i="13"/>
  <c r="FF323" i="13" s="1"/>
  <c r="FE323" i="13"/>
  <c r="FG323" i="13" s="1"/>
  <c r="FA324" i="13" s="1"/>
  <c r="FB324" i="13" s="1"/>
  <c r="FD324" i="13" l="1"/>
  <c r="FF324" i="13" s="1"/>
  <c r="FE324" i="13"/>
  <c r="FG324" i="13" s="1"/>
  <c r="FA325" i="13" s="1"/>
  <c r="FB325" i="13" s="1"/>
  <c r="EJ325" i="13"/>
  <c r="EL325" i="13" s="1"/>
  <c r="EF326" i="13" s="1"/>
  <c r="EG326" i="13" s="1"/>
  <c r="EI325" i="13"/>
  <c r="EK325" i="13" s="1"/>
  <c r="EJ326" i="13" l="1"/>
  <c r="EL326" i="13" s="1"/>
  <c r="EF327" i="13" s="1"/>
  <c r="EG327" i="13" s="1"/>
  <c r="EI326" i="13"/>
  <c r="EK326" i="13" s="1"/>
  <c r="FD325" i="13"/>
  <c r="FF325" i="13" s="1"/>
  <c r="FE325" i="13"/>
  <c r="FG325" i="13" s="1"/>
  <c r="FA326" i="13" s="1"/>
  <c r="FB326" i="13" s="1"/>
  <c r="FD326" i="13" l="1"/>
  <c r="FF326" i="13" s="1"/>
  <c r="FE326" i="13"/>
  <c r="FG326" i="13" s="1"/>
  <c r="FA327" i="13" s="1"/>
  <c r="FB327" i="13" s="1"/>
  <c r="EJ327" i="13"/>
  <c r="EL327" i="13" s="1"/>
  <c r="EF328" i="13" s="1"/>
  <c r="EG328" i="13" s="1"/>
  <c r="EI327" i="13"/>
  <c r="EK327" i="13" s="1"/>
  <c r="EJ328" i="13" l="1"/>
  <c r="EL328" i="13" s="1"/>
  <c r="EF329" i="13" s="1"/>
  <c r="EG329" i="13" s="1"/>
  <c r="EI328" i="13"/>
  <c r="EK328" i="13" s="1"/>
  <c r="FE327" i="13"/>
  <c r="FG327" i="13" s="1"/>
  <c r="FA328" i="13" s="1"/>
  <c r="FB328" i="13" s="1"/>
  <c r="FD327" i="13"/>
  <c r="FF327" i="13" s="1"/>
  <c r="FE328" i="13" l="1"/>
  <c r="FG328" i="13" s="1"/>
  <c r="FA329" i="13" s="1"/>
  <c r="FB329" i="13" s="1"/>
  <c r="FD328" i="13"/>
  <c r="FF328" i="13" s="1"/>
  <c r="EJ329" i="13"/>
  <c r="EL329" i="13" s="1"/>
  <c r="EF330" i="13" s="1"/>
  <c r="EG330" i="13" s="1"/>
  <c r="EI329" i="13"/>
  <c r="EK329" i="13" s="1"/>
  <c r="EJ330" i="13" l="1"/>
  <c r="EL330" i="13" s="1"/>
  <c r="EF331" i="13" s="1"/>
  <c r="EG331" i="13" s="1"/>
  <c r="EI330" i="13"/>
  <c r="EK330" i="13" s="1"/>
  <c r="FE329" i="13"/>
  <c r="FG329" i="13" s="1"/>
  <c r="FA330" i="13" s="1"/>
  <c r="FB330" i="13" s="1"/>
  <c r="FD329" i="13"/>
  <c r="FF329" i="13" s="1"/>
  <c r="FE330" i="13" l="1"/>
  <c r="FG330" i="13" s="1"/>
  <c r="FA331" i="13" s="1"/>
  <c r="FB331" i="13" s="1"/>
  <c r="FD330" i="13"/>
  <c r="FF330" i="13" s="1"/>
  <c r="EJ331" i="13"/>
  <c r="EL331" i="13" s="1"/>
  <c r="EF332" i="13" s="1"/>
  <c r="EG332" i="13" s="1"/>
  <c r="EI331" i="13"/>
  <c r="EK331" i="13" s="1"/>
  <c r="EJ332" i="13" l="1"/>
  <c r="EL332" i="13" s="1"/>
  <c r="EF333" i="13" s="1"/>
  <c r="EG333" i="13" s="1"/>
  <c r="EI332" i="13"/>
  <c r="EK332" i="13" s="1"/>
  <c r="FE331" i="13"/>
  <c r="FG331" i="13" s="1"/>
  <c r="FA332" i="13" s="1"/>
  <c r="FB332" i="13" s="1"/>
  <c r="FD331" i="13"/>
  <c r="FF331" i="13" s="1"/>
  <c r="FD332" i="13" l="1"/>
  <c r="FF332" i="13" s="1"/>
  <c r="FE332" i="13"/>
  <c r="FG332" i="13" s="1"/>
  <c r="FA333" i="13" s="1"/>
  <c r="FB333" i="13" s="1"/>
  <c r="EI333" i="13"/>
  <c r="EK333" i="13" s="1"/>
  <c r="EJ333" i="13"/>
  <c r="EL333" i="13" s="1"/>
  <c r="EF334" i="13" s="1"/>
  <c r="EG334" i="13" s="1"/>
  <c r="EJ334" i="13" l="1"/>
  <c r="EL334" i="13" s="1"/>
  <c r="EF335" i="13" s="1"/>
  <c r="EG335" i="13" s="1"/>
  <c r="EI334" i="13"/>
  <c r="EK334" i="13" s="1"/>
  <c r="FE333" i="13"/>
  <c r="FG333" i="13" s="1"/>
  <c r="FA334" i="13" s="1"/>
  <c r="FB334" i="13" s="1"/>
  <c r="FD333" i="13"/>
  <c r="FF333" i="13" s="1"/>
  <c r="FD334" i="13" l="1"/>
  <c r="FF334" i="13" s="1"/>
  <c r="FE334" i="13"/>
  <c r="FG334" i="13" s="1"/>
  <c r="FA335" i="13" s="1"/>
  <c r="FB335" i="13" s="1"/>
  <c r="EJ335" i="13"/>
  <c r="EL335" i="13" s="1"/>
  <c r="EF336" i="13" s="1"/>
  <c r="EG336" i="13" s="1"/>
  <c r="EI335" i="13"/>
  <c r="EK335" i="13" s="1"/>
  <c r="EI336" i="13" l="1"/>
  <c r="EK336" i="13" s="1"/>
  <c r="EJ336" i="13"/>
  <c r="EL336" i="13" s="1"/>
  <c r="EF337" i="13" s="1"/>
  <c r="EG337" i="13" s="1"/>
  <c r="FE335" i="13"/>
  <c r="FG335" i="13" s="1"/>
  <c r="FA336" i="13" s="1"/>
  <c r="FB336" i="13" s="1"/>
  <c r="FD335" i="13"/>
  <c r="FF335" i="13" s="1"/>
  <c r="FE336" i="13" l="1"/>
  <c r="FG336" i="13" s="1"/>
  <c r="FA337" i="13" s="1"/>
  <c r="FB337" i="13" s="1"/>
  <c r="FD336" i="13"/>
  <c r="FF336" i="13" s="1"/>
  <c r="EJ337" i="13"/>
  <c r="EL337" i="13" s="1"/>
  <c r="EF338" i="13" s="1"/>
  <c r="EG338" i="13" s="1"/>
  <c r="EI337" i="13"/>
  <c r="EK337" i="13" s="1"/>
  <c r="EJ338" i="13" l="1"/>
  <c r="EL338" i="13" s="1"/>
  <c r="EF339" i="13" s="1"/>
  <c r="EG339" i="13" s="1"/>
  <c r="EI338" i="13"/>
  <c r="EK338" i="13" s="1"/>
  <c r="FE337" i="13"/>
  <c r="FG337" i="13" s="1"/>
  <c r="FA338" i="13" s="1"/>
  <c r="FB338" i="13" s="1"/>
  <c r="FD337" i="13"/>
  <c r="FF337" i="13" s="1"/>
  <c r="FD338" i="13" l="1"/>
  <c r="FF338" i="13" s="1"/>
  <c r="FE338" i="13"/>
  <c r="FG338" i="13" s="1"/>
  <c r="FA339" i="13" s="1"/>
  <c r="FB339" i="13" s="1"/>
  <c r="EI339" i="13"/>
  <c r="EK339" i="13" s="1"/>
  <c r="EJ339" i="13"/>
  <c r="EL339" i="13" s="1"/>
  <c r="EF340" i="13" s="1"/>
  <c r="EG340" i="13" s="1"/>
  <c r="EI340" i="13" l="1"/>
  <c r="EK340" i="13" s="1"/>
  <c r="EJ340" i="13"/>
  <c r="EL340" i="13" s="1"/>
  <c r="EF341" i="13" s="1"/>
  <c r="EG341" i="13" s="1"/>
  <c r="FE339" i="13"/>
  <c r="FG339" i="13" s="1"/>
  <c r="FA340" i="13" s="1"/>
  <c r="FB340" i="13" s="1"/>
  <c r="FD339" i="13"/>
  <c r="FF339" i="13" s="1"/>
  <c r="FD340" i="13" l="1"/>
  <c r="FF340" i="13" s="1"/>
  <c r="FE340" i="13"/>
  <c r="FG340" i="13" s="1"/>
  <c r="FA341" i="13" s="1"/>
  <c r="FB341" i="13" s="1"/>
  <c r="EJ341" i="13"/>
  <c r="EL341" i="13" s="1"/>
  <c r="EF342" i="13" s="1"/>
  <c r="EG342" i="13" s="1"/>
  <c r="EI341" i="13"/>
  <c r="EK341" i="13" s="1"/>
  <c r="EI342" i="13" l="1"/>
  <c r="EK342" i="13" s="1"/>
  <c r="EJ342" i="13"/>
  <c r="EL342" i="13" s="1"/>
  <c r="EF343" i="13" s="1"/>
  <c r="EG343" i="13" s="1"/>
  <c r="FE341" i="13"/>
  <c r="FG341" i="13" s="1"/>
  <c r="FA342" i="13" s="1"/>
  <c r="FB342" i="13" s="1"/>
  <c r="FD341" i="13"/>
  <c r="FF341" i="13" s="1"/>
  <c r="FD342" i="13" l="1"/>
  <c r="FF342" i="13" s="1"/>
  <c r="FE342" i="13"/>
  <c r="FG342" i="13" s="1"/>
  <c r="FA343" i="13" s="1"/>
  <c r="FB343" i="13" s="1"/>
  <c r="EJ343" i="13"/>
  <c r="EL343" i="13" s="1"/>
  <c r="EF344" i="13" s="1"/>
  <c r="EG344" i="13" s="1"/>
  <c r="EI343" i="13"/>
  <c r="EK343" i="13" s="1"/>
  <c r="EJ344" i="13" l="1"/>
  <c r="EL344" i="13" s="1"/>
  <c r="EF345" i="13" s="1"/>
  <c r="EG345" i="13" s="1"/>
  <c r="EI344" i="13"/>
  <c r="EK344" i="13" s="1"/>
  <c r="FE343" i="13"/>
  <c r="FG343" i="13" s="1"/>
  <c r="FA344" i="13" s="1"/>
  <c r="FB344" i="13" s="1"/>
  <c r="FD343" i="13"/>
  <c r="FF343" i="13" s="1"/>
  <c r="FE344" i="13" l="1"/>
  <c r="FG344" i="13" s="1"/>
  <c r="FA345" i="13" s="1"/>
  <c r="FB345" i="13" s="1"/>
  <c r="FD344" i="13"/>
  <c r="FF344" i="13" s="1"/>
  <c r="EJ345" i="13"/>
  <c r="EL345" i="13" s="1"/>
  <c r="EF346" i="13" s="1"/>
  <c r="EG346" i="13" s="1"/>
  <c r="EI345" i="13"/>
  <c r="EK345" i="13" s="1"/>
  <c r="EJ346" i="13" l="1"/>
  <c r="EL346" i="13" s="1"/>
  <c r="EF347" i="13" s="1"/>
  <c r="EG347" i="13" s="1"/>
  <c r="EI346" i="13"/>
  <c r="EK346" i="13" s="1"/>
  <c r="FE345" i="13"/>
  <c r="FG345" i="13" s="1"/>
  <c r="FA346" i="13" s="1"/>
  <c r="FB346" i="13" s="1"/>
  <c r="FD345" i="13"/>
  <c r="FF345" i="13" s="1"/>
  <c r="FE346" i="13" l="1"/>
  <c r="FG346" i="13" s="1"/>
  <c r="FA347" i="13" s="1"/>
  <c r="FB347" i="13" s="1"/>
  <c r="FD346" i="13"/>
  <c r="FF346" i="13" s="1"/>
  <c r="EJ347" i="13"/>
  <c r="EL347" i="13" s="1"/>
  <c r="EF348" i="13" s="1"/>
  <c r="EG348" i="13" s="1"/>
  <c r="EI347" i="13"/>
  <c r="EK347" i="13" s="1"/>
  <c r="EJ348" i="13" l="1"/>
  <c r="EL348" i="13" s="1"/>
  <c r="EF349" i="13" s="1"/>
  <c r="EG349" i="13" s="1"/>
  <c r="EI348" i="13"/>
  <c r="EK348" i="13" s="1"/>
  <c r="FE347" i="13"/>
  <c r="FG347" i="13" s="1"/>
  <c r="FA348" i="13" s="1"/>
  <c r="FB348" i="13" s="1"/>
  <c r="FD347" i="13"/>
  <c r="FF347" i="13" s="1"/>
  <c r="FE348" i="13" l="1"/>
  <c r="FG348" i="13" s="1"/>
  <c r="FA349" i="13" s="1"/>
  <c r="FB349" i="13" s="1"/>
  <c r="FD348" i="13"/>
  <c r="FF348" i="13" s="1"/>
  <c r="EJ349" i="13"/>
  <c r="EL349" i="13" s="1"/>
  <c r="EF350" i="13" s="1"/>
  <c r="EG350" i="13" s="1"/>
  <c r="EI349" i="13"/>
  <c r="EK349" i="13" s="1"/>
  <c r="EI350" i="13" l="1"/>
  <c r="EK350" i="13" s="1"/>
  <c r="EJ350" i="13"/>
  <c r="EL350" i="13" s="1"/>
  <c r="EF351" i="13" s="1"/>
  <c r="EG351" i="13" s="1"/>
  <c r="FE349" i="13"/>
  <c r="FG349" i="13" s="1"/>
  <c r="FA350" i="13" s="1"/>
  <c r="FB350" i="13" s="1"/>
  <c r="FD349" i="13"/>
  <c r="FF349" i="13" s="1"/>
  <c r="FE350" i="13" l="1"/>
  <c r="FG350" i="13" s="1"/>
  <c r="FA351" i="13" s="1"/>
  <c r="FB351" i="13" s="1"/>
  <c r="FD350" i="13"/>
  <c r="FF350" i="13" s="1"/>
  <c r="EI351" i="13"/>
  <c r="EK351" i="13" s="1"/>
  <c r="EJ351" i="13"/>
  <c r="EL351" i="13" s="1"/>
  <c r="EF352" i="13" s="1"/>
  <c r="EG352" i="13" s="1"/>
  <c r="EJ352" i="13" l="1"/>
  <c r="EL352" i="13" s="1"/>
  <c r="EF353" i="13" s="1"/>
  <c r="EG353" i="13" s="1"/>
  <c r="EI352" i="13"/>
  <c r="EK352" i="13" s="1"/>
  <c r="FD351" i="13"/>
  <c r="FF351" i="13" s="1"/>
  <c r="FE351" i="13"/>
  <c r="FG351" i="13" s="1"/>
  <c r="FA352" i="13" s="1"/>
  <c r="FB352" i="13" s="1"/>
  <c r="FD352" i="13" l="1"/>
  <c r="FF352" i="13" s="1"/>
  <c r="FE352" i="13"/>
  <c r="FG352" i="13" s="1"/>
  <c r="FA353" i="13" s="1"/>
  <c r="FB353" i="13" s="1"/>
  <c r="EI353" i="13"/>
  <c r="EK353" i="13" s="1"/>
  <c r="EJ353" i="13"/>
  <c r="EL353" i="13" s="1"/>
  <c r="EF354" i="13" s="1"/>
  <c r="EG354" i="13" s="1"/>
  <c r="EI354" i="13" l="1"/>
  <c r="EK354" i="13" s="1"/>
  <c r="EJ354" i="13"/>
  <c r="EL354" i="13" s="1"/>
  <c r="EF355" i="13" s="1"/>
  <c r="EG355" i="13" s="1"/>
  <c r="FD353" i="13"/>
  <c r="FF353" i="13" s="1"/>
  <c r="FE353" i="13"/>
  <c r="FG353" i="13" s="1"/>
  <c r="FA354" i="13" s="1"/>
  <c r="FB354" i="13" s="1"/>
  <c r="FD354" i="13" l="1"/>
  <c r="FF354" i="13" s="1"/>
  <c r="FE354" i="13"/>
  <c r="FG354" i="13" s="1"/>
  <c r="FA355" i="13" s="1"/>
  <c r="FB355" i="13" s="1"/>
  <c r="EI355" i="13"/>
  <c r="EK355" i="13" s="1"/>
  <c r="EJ355" i="13"/>
  <c r="EL355" i="13" s="1"/>
  <c r="EF356" i="13" s="1"/>
  <c r="EG356" i="13" s="1"/>
  <c r="EI356" i="13" l="1"/>
  <c r="EK356" i="13" s="1"/>
  <c r="EJ356" i="13"/>
  <c r="EL356" i="13" s="1"/>
  <c r="EF357" i="13" s="1"/>
  <c r="EG357" i="13" s="1"/>
  <c r="FE355" i="13"/>
  <c r="FG355" i="13" s="1"/>
  <c r="FA356" i="13" s="1"/>
  <c r="FB356" i="13" s="1"/>
  <c r="FD355" i="13"/>
  <c r="FF355" i="13" s="1"/>
  <c r="EJ357" i="13" l="1"/>
  <c r="EL357" i="13" s="1"/>
  <c r="EF358" i="13" s="1"/>
  <c r="EG358" i="13" s="1"/>
  <c r="EI357" i="13"/>
  <c r="EK357" i="13" s="1"/>
  <c r="FE356" i="13"/>
  <c r="FG356" i="13" s="1"/>
  <c r="FA357" i="13" s="1"/>
  <c r="FB357" i="13" s="1"/>
  <c r="FD356" i="13"/>
  <c r="FF356" i="13" s="1"/>
  <c r="FD357" i="13" l="1"/>
  <c r="FF357" i="13" s="1"/>
  <c r="FE357" i="13"/>
  <c r="FG357" i="13" s="1"/>
  <c r="FA358" i="13" s="1"/>
  <c r="FB358" i="13" s="1"/>
  <c r="EJ358" i="13"/>
  <c r="EL358" i="13" s="1"/>
  <c r="EF359" i="13" s="1"/>
  <c r="EG359" i="13" s="1"/>
  <c r="EI358" i="13"/>
  <c r="EK358" i="13" s="1"/>
  <c r="EI359" i="13" l="1"/>
  <c r="EK359" i="13" s="1"/>
  <c r="EJ359" i="13"/>
  <c r="EL359" i="13" s="1"/>
  <c r="EF360" i="13" s="1"/>
  <c r="EG360" i="13" s="1"/>
  <c r="FD358" i="13"/>
  <c r="FF358" i="13" s="1"/>
  <c r="FE358" i="13"/>
  <c r="FG358" i="13" s="1"/>
  <c r="FA359" i="13" s="1"/>
  <c r="FB359" i="13" s="1"/>
  <c r="FE359" i="13" l="1"/>
  <c r="FG359" i="13" s="1"/>
  <c r="FA360" i="13" s="1"/>
  <c r="FB360" i="13" s="1"/>
  <c r="FD359" i="13"/>
  <c r="FF359" i="13" s="1"/>
  <c r="EJ360" i="13"/>
  <c r="EL360" i="13" s="1"/>
  <c r="EF361" i="13" s="1"/>
  <c r="EG361" i="13" s="1"/>
  <c r="EI360" i="13"/>
  <c r="EK360" i="13" s="1"/>
  <c r="EI361" i="13" l="1"/>
  <c r="EK361" i="13" s="1"/>
  <c r="EJ361" i="13"/>
  <c r="EL361" i="13" s="1"/>
  <c r="EF362" i="13" s="1"/>
  <c r="EG362" i="13" s="1"/>
  <c r="FD360" i="13"/>
  <c r="FF360" i="13" s="1"/>
  <c r="FE360" i="13"/>
  <c r="FG360" i="13" s="1"/>
  <c r="FA361" i="13" s="1"/>
  <c r="FB361" i="13" s="1"/>
  <c r="FD361" i="13" l="1"/>
  <c r="FF361" i="13" s="1"/>
  <c r="FE361" i="13"/>
  <c r="FG361" i="13" s="1"/>
  <c r="FA362" i="13" s="1"/>
  <c r="FB362" i="13" s="1"/>
  <c r="EJ362" i="13"/>
  <c r="EL362" i="13" s="1"/>
  <c r="EF363" i="13" s="1"/>
  <c r="EG363" i="13" s="1"/>
  <c r="EI362" i="13"/>
  <c r="EK362" i="13" s="1"/>
  <c r="EJ363" i="13" l="1"/>
  <c r="EL363" i="13" s="1"/>
  <c r="EF364" i="13" s="1"/>
  <c r="EG364" i="13" s="1"/>
  <c r="EI363" i="13"/>
  <c r="EK363" i="13" s="1"/>
  <c r="FE362" i="13"/>
  <c r="FG362" i="13" s="1"/>
  <c r="FA363" i="13" s="1"/>
  <c r="FB363" i="13" s="1"/>
  <c r="FD362" i="13"/>
  <c r="FF362" i="13" s="1"/>
  <c r="FE363" i="13" l="1"/>
  <c r="FG363" i="13" s="1"/>
  <c r="FA364" i="13" s="1"/>
  <c r="FB364" i="13" s="1"/>
  <c r="FD363" i="13"/>
  <c r="FF363" i="13" s="1"/>
  <c r="EI364" i="13"/>
  <c r="EK364" i="13" s="1"/>
  <c r="EJ364" i="13"/>
  <c r="EL364" i="13" s="1"/>
  <c r="EF365" i="13" s="1"/>
  <c r="EG365" i="13" s="1"/>
  <c r="EI365" i="13" l="1"/>
  <c r="EK365" i="13" s="1"/>
  <c r="EJ365" i="13"/>
  <c r="EL365" i="13" s="1"/>
  <c r="EF366" i="13" s="1"/>
  <c r="EG366" i="13" s="1"/>
  <c r="FE364" i="13"/>
  <c r="FG364" i="13" s="1"/>
  <c r="FA365" i="13" s="1"/>
  <c r="FB365" i="13" s="1"/>
  <c r="FD364" i="13"/>
  <c r="FF364" i="13" s="1"/>
  <c r="FD365" i="13" l="1"/>
  <c r="FF365" i="13" s="1"/>
  <c r="FE365" i="13"/>
  <c r="FG365" i="13" s="1"/>
  <c r="FA366" i="13" s="1"/>
  <c r="FB366" i="13" s="1"/>
  <c r="EI366" i="13"/>
  <c r="EK366" i="13" s="1"/>
  <c r="EJ366" i="13"/>
  <c r="EL366" i="13" s="1"/>
  <c r="EF367" i="13" s="1"/>
  <c r="EG367" i="13" s="1"/>
  <c r="EI367" i="13" l="1"/>
  <c r="EK367" i="13" s="1"/>
  <c r="EJ367" i="13"/>
  <c r="EL367" i="13" s="1"/>
  <c r="EF368" i="13" s="1"/>
  <c r="EG368" i="13" s="1"/>
  <c r="FD366" i="13"/>
  <c r="FF366" i="13" s="1"/>
  <c r="FE366" i="13"/>
  <c r="FG366" i="13" s="1"/>
  <c r="FA367" i="13" s="1"/>
  <c r="FB367" i="13" s="1"/>
  <c r="FD367" i="13" l="1"/>
  <c r="FF367" i="13" s="1"/>
  <c r="FE367" i="13"/>
  <c r="FG367" i="13" s="1"/>
  <c r="FA368" i="13" s="1"/>
  <c r="FB368" i="13" s="1"/>
  <c r="EJ368" i="13"/>
  <c r="EL368" i="13" s="1"/>
  <c r="EF369" i="13" s="1"/>
  <c r="EG369" i="13" s="1"/>
  <c r="EI368" i="13"/>
  <c r="EK368" i="13" s="1"/>
  <c r="EJ369" i="13" l="1"/>
  <c r="EL369" i="13" s="1"/>
  <c r="EF370" i="13" s="1"/>
  <c r="EG370" i="13" s="1"/>
  <c r="EI369" i="13"/>
  <c r="EK369" i="13" s="1"/>
  <c r="FD368" i="13"/>
  <c r="FF368" i="13" s="1"/>
  <c r="FE368" i="13"/>
  <c r="FG368" i="13" s="1"/>
  <c r="FA369" i="13" s="1"/>
  <c r="FB369" i="13" s="1"/>
  <c r="FD369" i="13" l="1"/>
  <c r="FF369" i="13" s="1"/>
  <c r="FE369" i="13"/>
  <c r="FG369" i="13" s="1"/>
  <c r="FA370" i="13" s="1"/>
  <c r="FB370" i="13" s="1"/>
  <c r="EI370" i="13"/>
  <c r="EK370" i="13" s="1"/>
  <c r="EJ370" i="13"/>
  <c r="EL370" i="13" s="1"/>
  <c r="EF371" i="13" s="1"/>
  <c r="EG371" i="13" s="1"/>
  <c r="EI371" i="13" l="1"/>
  <c r="EK371" i="13" s="1"/>
  <c r="EJ371" i="13"/>
  <c r="EL371" i="13" s="1"/>
  <c r="EF372" i="13" s="1"/>
  <c r="EG372" i="13" s="1"/>
  <c r="FE370" i="13"/>
  <c r="FG370" i="13" s="1"/>
  <c r="FA371" i="13" s="1"/>
  <c r="FB371" i="13" s="1"/>
  <c r="FD370" i="13"/>
  <c r="FF370" i="13" s="1"/>
  <c r="EJ372" i="13" l="1"/>
  <c r="EL372" i="13" s="1"/>
  <c r="EF373" i="13" s="1"/>
  <c r="EG373" i="13" s="1"/>
  <c r="EI372" i="13"/>
  <c r="EK372" i="13" s="1"/>
  <c r="FE371" i="13"/>
  <c r="FG371" i="13" s="1"/>
  <c r="FA372" i="13" s="1"/>
  <c r="FB372" i="13" s="1"/>
  <c r="FD371" i="13"/>
  <c r="FF371" i="13" s="1"/>
  <c r="FD372" i="13" l="1"/>
  <c r="FF372" i="13" s="1"/>
  <c r="FE372" i="13"/>
  <c r="FG372" i="13" s="1"/>
  <c r="FA373" i="13" s="1"/>
  <c r="FB373" i="13" s="1"/>
  <c r="EJ373" i="13"/>
  <c r="EL373" i="13" s="1"/>
  <c r="EI373" i="13"/>
  <c r="EK373" i="13" s="1"/>
  <c r="FD373" i="13" l="1"/>
  <c r="FF373" i="13" s="1"/>
  <c r="FE373" i="13"/>
  <c r="FG373" i="13" s="1"/>
  <c r="L48" i="7" l="1"/>
  <c r="L49" i="7" l="1"/>
  <c r="H39" i="8" l="1"/>
  <c r="H43" i="8" s="1"/>
  <c r="H41" i="8" l="1"/>
  <c r="H47" i="8"/>
  <c r="H48" i="8" s="1"/>
  <c r="H66" i="8" l="1"/>
  <c r="H58" i="8"/>
  <c r="I46" i="8"/>
  <c r="I47" i="8" l="1"/>
  <c r="I48" i="8" s="1"/>
  <c r="I54" i="8"/>
  <c r="H59" i="8"/>
  <c r="H71" i="8"/>
  <c r="H72" i="8" s="1"/>
  <c r="H75" i="8" s="1"/>
  <c r="F75" i="8" s="1"/>
  <c r="D63" i="15" s="1"/>
  <c r="G63" i="15" s="1"/>
  <c r="F126" i="12"/>
  <c r="H69" i="8"/>
  <c r="H74" i="8" s="1"/>
  <c r="F135" i="12"/>
  <c r="H67" i="8"/>
  <c r="I62" i="8"/>
  <c r="I66" i="8" l="1"/>
  <c r="I58" i="8"/>
  <c r="G131" i="12"/>
  <c r="I63" i="8"/>
  <c r="G132" i="12" s="1"/>
  <c r="I56" i="8"/>
  <c r="G124" i="12" s="1"/>
  <c r="F127" i="12"/>
  <c r="I55" i="8"/>
  <c r="G123" i="12" s="1"/>
  <c r="G122" i="12"/>
  <c r="J46" i="8"/>
  <c r="I64" i="8"/>
  <c r="G133" i="12" s="1"/>
  <c r="F136" i="12"/>
  <c r="I65" i="8" l="1"/>
  <c r="I57" i="8"/>
  <c r="G125" i="12"/>
  <c r="I59" i="8"/>
  <c r="G126" i="12"/>
  <c r="I69" i="8"/>
  <c r="I74" i="8" s="1"/>
  <c r="J54" i="8"/>
  <c r="I71" i="8"/>
  <c r="I72" i="8" s="1"/>
  <c r="I75" i="8" s="1"/>
  <c r="I67" i="8"/>
  <c r="G134" i="12"/>
  <c r="J47" i="8"/>
  <c r="J48" i="8" s="1"/>
  <c r="J62" i="8"/>
  <c r="G135" i="12"/>
  <c r="J66" i="8" l="1"/>
  <c r="J58" i="8"/>
  <c r="H122" i="12"/>
  <c r="J55" i="8"/>
  <c r="H123" i="12" s="1"/>
  <c r="J64" i="8"/>
  <c r="H133" i="12" s="1"/>
  <c r="G136" i="12"/>
  <c r="J63" i="8"/>
  <c r="H132" i="12" s="1"/>
  <c r="H131" i="12"/>
  <c r="K46" i="8"/>
  <c r="G127" i="12"/>
  <c r="J56" i="8"/>
  <c r="H124" i="12" s="1"/>
  <c r="J57" i="8" l="1"/>
  <c r="J65" i="8"/>
  <c r="H134" i="12"/>
  <c r="J67" i="8"/>
  <c r="H135" i="12"/>
  <c r="K62" i="8"/>
  <c r="H126" i="12"/>
  <c r="J71" i="8"/>
  <c r="J72" i="8" s="1"/>
  <c r="J75" i="8" s="1"/>
  <c r="K54" i="8"/>
  <c r="J69" i="8"/>
  <c r="J74" i="8" s="1"/>
  <c r="J59" i="8"/>
  <c r="H125" i="12"/>
  <c r="K47" i="8"/>
  <c r="K48" i="8" s="1"/>
  <c r="K66" i="8" l="1"/>
  <c r="K58" i="8"/>
  <c r="K55" i="8"/>
  <c r="I123" i="12" s="1"/>
  <c r="I122" i="12"/>
  <c r="L46" i="8"/>
  <c r="I131" i="12"/>
  <c r="K63" i="8"/>
  <c r="I132" i="12" s="1"/>
  <c r="K64" i="8"/>
  <c r="I133" i="12" s="1"/>
  <c r="H136" i="12"/>
  <c r="H127" i="12"/>
  <c r="K56" i="8"/>
  <c r="I124" i="12" s="1"/>
  <c r="K57" i="8" l="1"/>
  <c r="K65" i="8"/>
  <c r="K67" i="8" s="1"/>
  <c r="L54" i="8"/>
  <c r="I126" i="12"/>
  <c r="K69" i="8"/>
  <c r="K74" i="8" s="1"/>
  <c r="K71" i="8"/>
  <c r="K72" i="8" s="1"/>
  <c r="K75" i="8" s="1"/>
  <c r="I135" i="12"/>
  <c r="L62" i="8"/>
  <c r="L47" i="8"/>
  <c r="L48" i="8" s="1"/>
  <c r="K59" i="8"/>
  <c r="I125" i="12"/>
  <c r="I134" i="12"/>
  <c r="L66" i="8" l="1"/>
  <c r="L58" i="8"/>
  <c r="M46" i="8"/>
  <c r="L63" i="8"/>
  <c r="J132" i="12" s="1"/>
  <c r="J131" i="12"/>
  <c r="L65" i="8"/>
  <c r="I136" i="12"/>
  <c r="L64" i="8"/>
  <c r="J133" i="12" s="1"/>
  <c r="L56" i="8"/>
  <c r="J124" i="12" s="1"/>
  <c r="I127" i="12"/>
  <c r="J122" i="12"/>
  <c r="L55" i="8"/>
  <c r="J123" i="12" s="1"/>
  <c r="L57" i="8" l="1"/>
  <c r="J134" i="12"/>
  <c r="L67" i="8"/>
  <c r="M47" i="8"/>
  <c r="M48" i="8" s="1"/>
  <c r="L71" i="8"/>
  <c r="L72" i="8" s="1"/>
  <c r="L75" i="8" s="1"/>
  <c r="J126" i="12"/>
  <c r="L69" i="8"/>
  <c r="L74" i="8" s="1"/>
  <c r="M54" i="8"/>
  <c r="L59" i="8"/>
  <c r="J125" i="12"/>
  <c r="J135" i="12"/>
  <c r="M62" i="8"/>
  <c r="M66" i="8" l="1"/>
  <c r="M58" i="8"/>
  <c r="M63" i="8"/>
  <c r="K132" i="12" s="1"/>
  <c r="K131" i="12"/>
  <c r="N46" i="8"/>
  <c r="K122" i="12"/>
  <c r="M55" i="8"/>
  <c r="K123" i="12" s="1"/>
  <c r="J136" i="12"/>
  <c r="M64" i="8"/>
  <c r="K133" i="12" s="1"/>
  <c r="J127" i="12"/>
  <c r="M56" i="8"/>
  <c r="K124" i="12" s="1"/>
  <c r="M57" i="8" l="1"/>
  <c r="M65" i="8"/>
  <c r="N47" i="8"/>
  <c r="N48" i="8" s="1"/>
  <c r="K135" i="12"/>
  <c r="N62" i="8"/>
  <c r="M71" i="8"/>
  <c r="M72" i="8" s="1"/>
  <c r="M75" i="8" s="1"/>
  <c r="M69" i="8"/>
  <c r="M74" i="8" s="1"/>
  <c r="K126" i="12"/>
  <c r="N54" i="8"/>
  <c r="K134" i="12"/>
  <c r="M67" i="8"/>
  <c r="K125" i="12"/>
  <c r="M59" i="8"/>
  <c r="N66" i="8" l="1"/>
  <c r="N58" i="8"/>
  <c r="L122" i="12"/>
  <c r="N55" i="8"/>
  <c r="L123" i="12" s="1"/>
  <c r="N56" i="8"/>
  <c r="L124" i="12" s="1"/>
  <c r="K127" i="12"/>
  <c r="L131" i="12"/>
  <c r="N63" i="8"/>
  <c r="L132" i="12" s="1"/>
  <c r="K136" i="12"/>
  <c r="N64" i="8"/>
  <c r="L133" i="12" s="1"/>
  <c r="O46" i="8"/>
  <c r="N65" i="8" l="1"/>
  <c r="N57" i="8"/>
  <c r="N59" i="8" s="1"/>
  <c r="N67" i="8"/>
  <c r="L134" i="12"/>
  <c r="O54" i="8"/>
  <c r="N71" i="8"/>
  <c r="N72" i="8" s="1"/>
  <c r="N75" i="8" s="1"/>
  <c r="N69" i="8"/>
  <c r="N74" i="8" s="1"/>
  <c r="L126" i="12"/>
  <c r="O62" i="8"/>
  <c r="L135" i="12"/>
  <c r="O47" i="8"/>
  <c r="O48" i="8" s="1"/>
  <c r="L125" i="12"/>
  <c r="O66" i="8" l="1"/>
  <c r="O58" i="8"/>
  <c r="O63" i="8"/>
  <c r="M132" i="12" s="1"/>
  <c r="M131" i="12"/>
  <c r="L127" i="12"/>
  <c r="O56" i="8"/>
  <c r="M124" i="12" s="1"/>
  <c r="O55" i="8"/>
  <c r="M123" i="12" s="1"/>
  <c r="M122" i="12"/>
  <c r="P46" i="8"/>
  <c r="O64" i="8"/>
  <c r="M133" i="12" s="1"/>
  <c r="L136" i="12"/>
  <c r="O57" i="8" l="1"/>
  <c r="O65" i="8"/>
  <c r="O67" i="8" s="1"/>
  <c r="M125" i="12"/>
  <c r="O59" i="8"/>
  <c r="P47" i="8"/>
  <c r="P48" i="8" s="1"/>
  <c r="P54" i="8"/>
  <c r="M126" i="12"/>
  <c r="O69" i="8"/>
  <c r="O74" i="8" s="1"/>
  <c r="O71" i="8"/>
  <c r="O72" i="8" s="1"/>
  <c r="O75" i="8" s="1"/>
  <c r="M135" i="12"/>
  <c r="P62" i="8"/>
  <c r="M134" i="12"/>
  <c r="P66" i="8" l="1"/>
  <c r="P58" i="8"/>
  <c r="N122" i="12"/>
  <c r="P55" i="8"/>
  <c r="N123" i="12" s="1"/>
  <c r="Q46" i="8"/>
  <c r="M127" i="12"/>
  <c r="P56" i="8"/>
  <c r="N124" i="12" s="1"/>
  <c r="M136" i="12"/>
  <c r="P64" i="8"/>
  <c r="N133" i="12" s="1"/>
  <c r="P63" i="8"/>
  <c r="N132" i="12" s="1"/>
  <c r="N131" i="12"/>
  <c r="P57" i="8" l="1"/>
  <c r="P65" i="8"/>
  <c r="N134" i="12" s="1"/>
  <c r="N135" i="12"/>
  <c r="Q62" i="8"/>
  <c r="Q47" i="8"/>
  <c r="Q48" i="8" s="1"/>
  <c r="P67" i="8"/>
  <c r="P71" i="8"/>
  <c r="P72" i="8" s="1"/>
  <c r="P75" i="8" s="1"/>
  <c r="N126" i="12"/>
  <c r="P69" i="8"/>
  <c r="P74" i="8" s="1"/>
  <c r="Q54" i="8"/>
  <c r="N125" i="12"/>
  <c r="P59" i="8"/>
  <c r="Q66" i="8" l="1"/>
  <c r="Q58" i="8"/>
  <c r="N136" i="12"/>
  <c r="Q64" i="8"/>
  <c r="O133" i="12" s="1"/>
  <c r="N127" i="12"/>
  <c r="Q56" i="8"/>
  <c r="O124" i="12" s="1"/>
  <c r="R46" i="8"/>
  <c r="Q55" i="8"/>
  <c r="O123" i="12" s="1"/>
  <c r="O122" i="12"/>
  <c r="O131" i="12"/>
  <c r="Q63" i="8"/>
  <c r="O132" i="12" s="1"/>
  <c r="Q57" i="8" l="1"/>
  <c r="Q65" i="8"/>
  <c r="Q67" i="8" s="1"/>
  <c r="R47" i="8"/>
  <c r="R48" i="8" s="1"/>
  <c r="Q59" i="8"/>
  <c r="O125" i="12"/>
  <c r="O134" i="12"/>
  <c r="O135" i="12"/>
  <c r="R62" i="8"/>
  <c r="O126" i="12"/>
  <c r="R54" i="8"/>
  <c r="Q71" i="8"/>
  <c r="Q72" i="8" s="1"/>
  <c r="Q75" i="8" s="1"/>
  <c r="Q69" i="8"/>
  <c r="Q74" i="8" s="1"/>
  <c r="R66" i="8" l="1"/>
  <c r="R58" i="8"/>
  <c r="P131" i="12"/>
  <c r="R63" i="8"/>
  <c r="P132" i="12" s="1"/>
  <c r="R65" i="8"/>
  <c r="O136" i="12"/>
  <c r="R64" i="8"/>
  <c r="P133" i="12" s="1"/>
  <c r="R56" i="8"/>
  <c r="P124" i="12" s="1"/>
  <c r="O127" i="12"/>
  <c r="P122" i="12"/>
  <c r="R55" i="8"/>
  <c r="P123" i="12" s="1"/>
  <c r="S46" i="8"/>
  <c r="R57" i="8" l="1"/>
  <c r="S47" i="8"/>
  <c r="S48" i="8" s="1"/>
  <c r="S54" i="8"/>
  <c r="R71" i="8"/>
  <c r="R72" i="8" s="1"/>
  <c r="R75" i="8" s="1"/>
  <c r="P126" i="12"/>
  <c r="R69" i="8"/>
  <c r="R74" i="8" s="1"/>
  <c r="P135" i="12"/>
  <c r="S62" i="8"/>
  <c r="P134" i="12"/>
  <c r="R67" i="8"/>
  <c r="P125" i="12"/>
  <c r="R59" i="8"/>
  <c r="S66" i="8" l="1"/>
  <c r="S58" i="8"/>
  <c r="T46" i="8"/>
  <c r="P127" i="12"/>
  <c r="S56" i="8"/>
  <c r="Q124" i="12" s="1"/>
  <c r="P136" i="12"/>
  <c r="S64" i="8"/>
  <c r="Q133" i="12" s="1"/>
  <c r="S63" i="8"/>
  <c r="Q132" i="12" s="1"/>
  <c r="Q131" i="12"/>
  <c r="Q122" i="12"/>
  <c r="S55" i="8"/>
  <c r="Q123" i="12" s="1"/>
  <c r="S65" i="8" l="1"/>
  <c r="S57" i="8"/>
  <c r="S59" i="8" s="1"/>
  <c r="S71" i="8"/>
  <c r="S72" i="8" s="1"/>
  <c r="S75" i="8" s="1"/>
  <c r="S69" i="8"/>
  <c r="S74" i="8" s="1"/>
  <c r="Q126" i="12"/>
  <c r="T54" i="8"/>
  <c r="T47" i="8"/>
  <c r="T48" i="8" s="1"/>
  <c r="S67" i="8"/>
  <c r="Q134" i="12"/>
  <c r="T62" i="8"/>
  <c r="Q135" i="12"/>
  <c r="Q125" i="12" l="1"/>
  <c r="T66" i="8"/>
  <c r="T58" i="8"/>
  <c r="U46" i="8"/>
  <c r="T56" i="8"/>
  <c r="R124" i="12" s="1"/>
  <c r="Q127" i="12"/>
  <c r="R122" i="12"/>
  <c r="T55" i="8"/>
  <c r="R123" i="12" s="1"/>
  <c r="T63" i="8"/>
  <c r="R132" i="12" s="1"/>
  <c r="R131" i="12"/>
  <c r="T64" i="8"/>
  <c r="R133" i="12" s="1"/>
  <c r="Q136" i="12"/>
  <c r="T65" i="8" l="1"/>
  <c r="R134" i="12" s="1"/>
  <c r="T57" i="8"/>
  <c r="T59" i="8"/>
  <c r="R125" i="12"/>
  <c r="R135" i="12"/>
  <c r="U62" i="8"/>
  <c r="U47" i="8"/>
  <c r="U48" i="8" s="1"/>
  <c r="T67" i="8"/>
  <c r="R126" i="12"/>
  <c r="U54" i="8"/>
  <c r="T71" i="8"/>
  <c r="T72" i="8" s="1"/>
  <c r="T75" i="8" s="1"/>
  <c r="T69" i="8"/>
  <c r="T74" i="8" s="1"/>
  <c r="U66" i="8" l="1"/>
  <c r="U58" i="8"/>
  <c r="V46" i="8"/>
  <c r="R136" i="12"/>
  <c r="U64" i="8"/>
  <c r="S133" i="12" s="1"/>
  <c r="U63" i="8"/>
  <c r="S132" i="12" s="1"/>
  <c r="S131" i="12"/>
  <c r="U55" i="8"/>
  <c r="S123" i="12" s="1"/>
  <c r="S122" i="12"/>
  <c r="R127" i="12"/>
  <c r="U56" i="8"/>
  <c r="S124" i="12" s="1"/>
  <c r="U65" i="8" l="1"/>
  <c r="U57" i="8"/>
  <c r="U67" i="8"/>
  <c r="S134" i="12"/>
  <c r="S125" i="12"/>
  <c r="U59" i="8"/>
  <c r="V62" i="8"/>
  <c r="S135" i="12"/>
  <c r="V47" i="8"/>
  <c r="V48" i="8" s="1"/>
  <c r="U69" i="8"/>
  <c r="U74" i="8" s="1"/>
  <c r="V54" i="8"/>
  <c r="U71" i="8"/>
  <c r="U72" i="8" s="1"/>
  <c r="U75" i="8" s="1"/>
  <c r="S126" i="12"/>
  <c r="V66" i="8" l="1"/>
  <c r="V58" i="8"/>
  <c r="W46" i="8"/>
  <c r="T131" i="12"/>
  <c r="V63" i="8"/>
  <c r="T132" i="12" s="1"/>
  <c r="V56" i="8"/>
  <c r="T124" i="12" s="1"/>
  <c r="S127" i="12"/>
  <c r="V55" i="8"/>
  <c r="T123" i="12" s="1"/>
  <c r="T122" i="12"/>
  <c r="S136" i="12"/>
  <c r="V64" i="8"/>
  <c r="T133" i="12" s="1"/>
  <c r="V65" i="8" l="1"/>
  <c r="V57" i="8"/>
  <c r="V67" i="8"/>
  <c r="T134" i="12"/>
  <c r="T126" i="12"/>
  <c r="V71" i="8"/>
  <c r="V72" i="8" s="1"/>
  <c r="V75" i="8" s="1"/>
  <c r="V69" i="8"/>
  <c r="V74" i="8" s="1"/>
  <c r="W54" i="8"/>
  <c r="W47" i="8"/>
  <c r="W48" i="8" s="1"/>
  <c r="V59" i="8"/>
  <c r="T125" i="12"/>
  <c r="T135" i="12"/>
  <c r="W62" i="8"/>
  <c r="W66" i="8" l="1"/>
  <c r="W58" i="8"/>
  <c r="X46" i="8"/>
  <c r="W55" i="8"/>
  <c r="U123" i="12" s="1"/>
  <c r="U122" i="12"/>
  <c r="W57" i="8"/>
  <c r="W63" i="8"/>
  <c r="U132" i="12" s="1"/>
  <c r="U131" i="12"/>
  <c r="T127" i="12"/>
  <c r="W56" i="8"/>
  <c r="U124" i="12" s="1"/>
  <c r="W64" i="8"/>
  <c r="U133" i="12" s="1"/>
  <c r="T136" i="12"/>
  <c r="W65" i="8" l="1"/>
  <c r="X47" i="8"/>
  <c r="X48" i="8" s="1"/>
  <c r="W59" i="8"/>
  <c r="U125" i="12"/>
  <c r="W71" i="8"/>
  <c r="W72" i="8" s="1"/>
  <c r="W75" i="8" s="1"/>
  <c r="U126" i="12"/>
  <c r="X54" i="8"/>
  <c r="W69" i="8"/>
  <c r="W74" i="8" s="1"/>
  <c r="U134" i="12"/>
  <c r="W67" i="8"/>
  <c r="U135" i="12"/>
  <c r="X62" i="8"/>
  <c r="X66" i="8" l="1"/>
  <c r="X58" i="8"/>
  <c r="U127" i="12"/>
  <c r="X56" i="8"/>
  <c r="V124" i="12" s="1"/>
  <c r="U136" i="12"/>
  <c r="X64" i="8"/>
  <c r="V133" i="12" s="1"/>
  <c r="Y46" i="8"/>
  <c r="X55" i="8"/>
  <c r="V123" i="12" s="1"/>
  <c r="V122" i="12"/>
  <c r="X63" i="8"/>
  <c r="V132" i="12" s="1"/>
  <c r="V131" i="12"/>
  <c r="X57" i="8" l="1"/>
  <c r="X65" i="8"/>
  <c r="Y47" i="8"/>
  <c r="Y48" i="8" s="1"/>
  <c r="V134" i="12"/>
  <c r="X67" i="8"/>
  <c r="V135" i="12"/>
  <c r="Y62" i="8"/>
  <c r="X59" i="8"/>
  <c r="V125" i="12"/>
  <c r="V126" i="12"/>
  <c r="X69" i="8"/>
  <c r="X74" i="8" s="1"/>
  <c r="X71" i="8"/>
  <c r="X72" i="8" s="1"/>
  <c r="X75" i="8" s="1"/>
  <c r="Y54" i="8"/>
  <c r="Y66" i="8" l="1"/>
  <c r="Y58" i="8"/>
  <c r="Y63" i="8"/>
  <c r="W132" i="12" s="1"/>
  <c r="W131" i="12"/>
  <c r="W122" i="12"/>
  <c r="Y55" i="8"/>
  <c r="W123" i="12" s="1"/>
  <c r="V127" i="12"/>
  <c r="Y56" i="8"/>
  <c r="W124" i="12" s="1"/>
  <c r="Z46" i="8"/>
  <c r="Y64" i="8"/>
  <c r="W133" i="12" s="1"/>
  <c r="V136" i="12"/>
  <c r="Y65" i="8" l="1"/>
  <c r="Y57" i="8"/>
  <c r="Y59" i="8" s="1"/>
  <c r="Z47" i="8"/>
  <c r="Z48" i="8" s="1"/>
  <c r="W134" i="12"/>
  <c r="Y67" i="8"/>
  <c r="W125" i="12"/>
  <c r="W126" i="12"/>
  <c r="Y69" i="8"/>
  <c r="Y74" i="8" s="1"/>
  <c r="Y71" i="8"/>
  <c r="Y72" i="8" s="1"/>
  <c r="Y75" i="8" s="1"/>
  <c r="Z54" i="8"/>
  <c r="W135" i="12"/>
  <c r="Z62" i="8"/>
  <c r="Z66" i="8" l="1"/>
  <c r="Z58" i="8"/>
  <c r="AA46" i="8"/>
  <c r="W127" i="12"/>
  <c r="Z56" i="8"/>
  <c r="X124" i="12" s="1"/>
  <c r="Z63" i="8"/>
  <c r="X132" i="12" s="1"/>
  <c r="X131" i="12"/>
  <c r="Z55" i="8"/>
  <c r="X123" i="12" s="1"/>
  <c r="X122" i="12"/>
  <c r="W136" i="12"/>
  <c r="Z64" i="8"/>
  <c r="X133" i="12" s="1"/>
  <c r="Z57" i="8" l="1"/>
  <c r="Z65" i="8"/>
  <c r="X134" i="12"/>
  <c r="Z67" i="8"/>
  <c r="X125" i="12"/>
  <c r="Z59" i="8"/>
  <c r="X126" i="12"/>
  <c r="Z71" i="8"/>
  <c r="Z72" i="8" s="1"/>
  <c r="Z75" i="8" s="1"/>
  <c r="Z69" i="8"/>
  <c r="Z74" i="8" s="1"/>
  <c r="AA54" i="8"/>
  <c r="AA47" i="8"/>
  <c r="AA48" i="8" s="1"/>
  <c r="X135" i="12"/>
  <c r="AA62" i="8"/>
  <c r="AA66" i="8" l="1"/>
  <c r="AA58" i="8"/>
  <c r="Y122" i="12"/>
  <c r="AA55" i="8"/>
  <c r="Y123" i="12" s="1"/>
  <c r="AA63" i="8"/>
  <c r="Y132" i="12" s="1"/>
  <c r="Y131" i="12"/>
  <c r="AB46" i="8"/>
  <c r="X136" i="12"/>
  <c r="AA64" i="8"/>
  <c r="Y133" i="12" s="1"/>
  <c r="AA56" i="8"/>
  <c r="Y124" i="12" s="1"/>
  <c r="X127" i="12"/>
  <c r="AA65" i="8" l="1"/>
  <c r="AA57" i="8"/>
  <c r="Y135" i="12"/>
  <c r="AB62" i="8"/>
  <c r="AB47" i="8"/>
  <c r="AB48" i="8" s="1"/>
  <c r="Y134" i="12"/>
  <c r="AA67" i="8"/>
  <c r="Y125" i="12"/>
  <c r="AA59" i="8"/>
  <c r="AA69" i="8"/>
  <c r="AA74" i="8" s="1"/>
  <c r="Y126" i="12"/>
  <c r="AA71" i="8"/>
  <c r="AA72" i="8" s="1"/>
  <c r="AA75" i="8" s="1"/>
  <c r="AB54" i="8"/>
  <c r="AB66" i="8" l="1"/>
  <c r="AB58" i="8"/>
  <c r="AC46" i="8"/>
  <c r="Z122" i="12"/>
  <c r="AB55" i="8"/>
  <c r="Z123" i="12" s="1"/>
  <c r="Z131" i="12"/>
  <c r="AB63" i="8"/>
  <c r="Z132" i="12" s="1"/>
  <c r="Y127" i="12"/>
  <c r="AB56" i="8"/>
  <c r="Z124" i="12" s="1"/>
  <c r="Y136" i="12"/>
  <c r="AB64" i="8"/>
  <c r="Z133" i="12" s="1"/>
  <c r="AB65" i="8" l="1"/>
  <c r="AB57" i="8"/>
  <c r="Z125" i="12"/>
  <c r="AB59" i="8"/>
  <c r="Z135" i="12"/>
  <c r="AC62" i="8"/>
  <c r="AC47" i="8"/>
  <c r="AC48" i="8" s="1"/>
  <c r="Z134" i="12"/>
  <c r="AB67" i="8"/>
  <c r="AB69" i="8"/>
  <c r="AB74" i="8" s="1"/>
  <c r="Z126" i="12"/>
  <c r="AB71" i="8"/>
  <c r="AB72" i="8" s="1"/>
  <c r="AB75" i="8" s="1"/>
  <c r="AC54" i="8"/>
  <c r="AC66" i="8" l="1"/>
  <c r="AC58" i="8"/>
  <c r="AD46" i="8"/>
  <c r="AA122" i="12"/>
  <c r="AC55" i="8"/>
  <c r="AA123" i="12" s="1"/>
  <c r="AC57" i="8"/>
  <c r="AC64" i="8"/>
  <c r="AA133" i="12" s="1"/>
  <c r="Z136" i="12"/>
  <c r="AC63" i="8"/>
  <c r="AA132" i="12" s="1"/>
  <c r="AA131" i="12"/>
  <c r="AC65" i="8"/>
  <c r="Z127" i="12"/>
  <c r="AC56" i="8"/>
  <c r="AA124" i="12" s="1"/>
  <c r="AA135" i="12" l="1"/>
  <c r="AD62" i="8"/>
  <c r="AA125" i="12"/>
  <c r="AC59" i="8"/>
  <c r="AA134" i="12"/>
  <c r="AC67" i="8"/>
  <c r="AD47" i="8"/>
  <c r="AD48" i="8" s="1"/>
  <c r="AC69" i="8"/>
  <c r="AC74" i="8" s="1"/>
  <c r="AA126" i="12"/>
  <c r="AD54" i="8"/>
  <c r="AC71" i="8"/>
  <c r="AC72" i="8" s="1"/>
  <c r="AC75" i="8" s="1"/>
  <c r="AD66" i="8" l="1"/>
  <c r="AD58" i="8"/>
  <c r="AE46" i="8"/>
  <c r="AA136" i="12"/>
  <c r="AD64" i="8"/>
  <c r="AB133" i="12" s="1"/>
  <c r="AA127" i="12"/>
  <c r="AD56" i="8"/>
  <c r="AB124" i="12" s="1"/>
  <c r="AD63" i="8"/>
  <c r="AB132" i="12" s="1"/>
  <c r="AB131" i="12"/>
  <c r="AB122" i="12"/>
  <c r="AD55" i="8"/>
  <c r="AB123" i="12" s="1"/>
  <c r="AD65" i="8" l="1"/>
  <c r="AD57" i="8"/>
  <c r="AB125" i="12" s="1"/>
  <c r="AB126" i="12"/>
  <c r="AD69" i="8"/>
  <c r="AD74" i="8" s="1"/>
  <c r="AD71" i="8"/>
  <c r="AD72" i="8" s="1"/>
  <c r="AD75" i="8" s="1"/>
  <c r="AE54" i="8"/>
  <c r="AE47" i="8"/>
  <c r="AE48" i="8" s="1"/>
  <c r="AD67" i="8"/>
  <c r="AB134" i="12"/>
  <c r="AB135" i="12"/>
  <c r="AE62" i="8"/>
  <c r="AD59" i="8" l="1"/>
  <c r="AE66" i="8"/>
  <c r="AE58" i="8"/>
  <c r="AF46" i="8"/>
  <c r="AC122" i="12"/>
  <c r="AE55" i="8"/>
  <c r="AC123" i="12" s="1"/>
  <c r="AB127" i="12"/>
  <c r="AE56" i="8"/>
  <c r="AC124" i="12" s="1"/>
  <c r="AC131" i="12"/>
  <c r="AE63" i="8"/>
  <c r="AC132" i="12" s="1"/>
  <c r="AE65" i="8"/>
  <c r="AB136" i="12"/>
  <c r="AE64" i="8"/>
  <c r="AC133" i="12" s="1"/>
  <c r="AE57" i="8" l="1"/>
  <c r="AC125" i="12"/>
  <c r="AE59" i="8"/>
  <c r="AF47" i="8"/>
  <c r="AF48" i="8" s="1"/>
  <c r="AC135" i="12"/>
  <c r="AF62" i="8"/>
  <c r="AC134" i="12"/>
  <c r="AE67" i="8"/>
  <c r="AC126" i="12"/>
  <c r="AE71" i="8"/>
  <c r="AE72" i="8" s="1"/>
  <c r="AE75" i="8" s="1"/>
  <c r="AE69" i="8"/>
  <c r="AE74" i="8" s="1"/>
  <c r="AF54" i="8"/>
  <c r="AF66" i="8" l="1"/>
  <c r="AF58" i="8"/>
  <c r="AG46" i="8"/>
  <c r="AC136" i="12"/>
  <c r="AF64" i="8"/>
  <c r="AD133" i="12" s="1"/>
  <c r="AF65" i="8"/>
  <c r="AD131" i="12"/>
  <c r="AF63" i="8"/>
  <c r="AD132" i="12" s="1"/>
  <c r="AF56" i="8"/>
  <c r="AD124" i="12" s="1"/>
  <c r="AC127" i="12"/>
  <c r="AF55" i="8"/>
  <c r="AD123" i="12" s="1"/>
  <c r="AF57" i="8"/>
  <c r="AD122" i="12"/>
  <c r="AF67" i="8" l="1"/>
  <c r="AD134" i="12"/>
  <c r="AD125" i="12"/>
  <c r="AF59" i="8"/>
  <c r="AD135" i="12"/>
  <c r="AG62" i="8"/>
  <c r="AG47" i="8"/>
  <c r="AG48" i="8" s="1"/>
  <c r="AF71" i="8"/>
  <c r="AF72" i="8" s="1"/>
  <c r="AF75" i="8" s="1"/>
  <c r="AD126" i="12"/>
  <c r="AF69" i="8"/>
  <c r="AF74" i="8" s="1"/>
  <c r="AG54" i="8"/>
  <c r="AG66" i="8" l="1"/>
  <c r="AG58" i="8"/>
  <c r="AH46" i="8"/>
  <c r="AE122" i="12"/>
  <c r="AG55" i="8"/>
  <c r="AE123" i="12" s="1"/>
  <c r="AG57" i="8"/>
  <c r="AE131" i="12"/>
  <c r="AG63" i="8"/>
  <c r="AE132" i="12" s="1"/>
  <c r="AG56" i="8"/>
  <c r="AE124" i="12" s="1"/>
  <c r="AD127" i="12"/>
  <c r="AG64" i="8"/>
  <c r="AE133" i="12" s="1"/>
  <c r="AD136" i="12"/>
  <c r="AG65" i="8" l="1"/>
  <c r="AG67" i="8" s="1"/>
  <c r="AE134" i="12"/>
  <c r="AH47" i="8"/>
  <c r="AH48" i="8" s="1"/>
  <c r="AG59" i="8"/>
  <c r="AE125" i="12"/>
  <c r="AE135" i="12"/>
  <c r="AH62" i="8"/>
  <c r="AG69" i="8"/>
  <c r="AG74" i="8" s="1"/>
  <c r="AE126" i="12"/>
  <c r="AG71" i="8"/>
  <c r="AG72" i="8" s="1"/>
  <c r="AG75" i="8" s="1"/>
  <c r="AH54" i="8"/>
  <c r="AH66" i="8" l="1"/>
  <c r="AH58" i="8"/>
  <c r="AI46" i="8"/>
  <c r="AH56" i="8"/>
  <c r="AF124" i="12" s="1"/>
  <c r="AE127" i="12"/>
  <c r="AH63" i="8"/>
  <c r="AF132" i="12" s="1"/>
  <c r="AF131" i="12"/>
  <c r="AF122" i="12"/>
  <c r="AH55" i="8"/>
  <c r="AF123" i="12" s="1"/>
  <c r="AH64" i="8"/>
  <c r="AF133" i="12" s="1"/>
  <c r="AE136" i="12"/>
  <c r="AH65" i="8" l="1"/>
  <c r="AH57" i="8"/>
  <c r="AF134" i="12"/>
  <c r="AH67" i="8"/>
  <c r="AH71" i="8"/>
  <c r="AH72" i="8" s="1"/>
  <c r="AH75" i="8" s="1"/>
  <c r="AH69" i="8"/>
  <c r="AH74" i="8" s="1"/>
  <c r="AF126" i="12"/>
  <c r="AI54" i="8"/>
  <c r="AI47" i="8"/>
  <c r="AI48" i="8" s="1"/>
  <c r="AH59" i="8"/>
  <c r="AF125" i="12"/>
  <c r="AF135" i="12"/>
  <c r="AI62" i="8"/>
  <c r="AI66" i="8" l="1"/>
  <c r="AI58" i="8"/>
  <c r="AJ46" i="8"/>
  <c r="AI55" i="8"/>
  <c r="AG123" i="12" s="1"/>
  <c r="AG122" i="12"/>
  <c r="AG131" i="12"/>
  <c r="AI63" i="8"/>
  <c r="AG132" i="12" s="1"/>
  <c r="AI64" i="8"/>
  <c r="AG133" i="12" s="1"/>
  <c r="AF136" i="12"/>
  <c r="AI56" i="8"/>
  <c r="AG124" i="12" s="1"/>
  <c r="AF127" i="12"/>
  <c r="AI57" i="8" l="1"/>
  <c r="AI65" i="8"/>
  <c r="AG125" i="12"/>
  <c r="AI59" i="8"/>
  <c r="AG135" i="12"/>
  <c r="AJ62" i="8"/>
  <c r="AJ47" i="8"/>
  <c r="AJ48" i="8" s="1"/>
  <c r="AG134" i="12"/>
  <c r="AI67" i="8"/>
  <c r="AI71" i="8"/>
  <c r="AI72" i="8" s="1"/>
  <c r="AI75" i="8" s="1"/>
  <c r="AG126" i="12"/>
  <c r="AJ54" i="8"/>
  <c r="AI69" i="8"/>
  <c r="AI74" i="8" s="1"/>
  <c r="AJ66" i="8" l="1"/>
  <c r="AJ58" i="8"/>
  <c r="AK46" i="8"/>
  <c r="AG136" i="12"/>
  <c r="AJ64" i="8"/>
  <c r="AH133" i="12" s="1"/>
  <c r="AJ65" i="8"/>
  <c r="AJ63" i="8"/>
  <c r="AH132" i="12" s="1"/>
  <c r="AH131" i="12"/>
  <c r="AG127" i="12"/>
  <c r="AJ56" i="8"/>
  <c r="AH124" i="12" s="1"/>
  <c r="AJ55" i="8"/>
  <c r="AH123" i="12" s="1"/>
  <c r="AH122" i="12"/>
  <c r="AJ57" i="8" l="1"/>
  <c r="AH134" i="12"/>
  <c r="AJ67" i="8"/>
  <c r="AH135" i="12"/>
  <c r="AK62" i="8"/>
  <c r="AJ59" i="8"/>
  <c r="AH125" i="12"/>
  <c r="AK47" i="8"/>
  <c r="AK48" i="8" s="1"/>
  <c r="AH126" i="12"/>
  <c r="AJ71" i="8"/>
  <c r="AJ72" i="8" s="1"/>
  <c r="AJ75" i="8" s="1"/>
  <c r="AK54" i="8"/>
  <c r="AJ69" i="8"/>
  <c r="AJ74" i="8" s="1"/>
  <c r="AK66" i="8" l="1"/>
  <c r="AK58" i="8"/>
  <c r="AI135" i="12"/>
  <c r="F48" i="8"/>
  <c r="AI122" i="12"/>
  <c r="AK55" i="8"/>
  <c r="AI123" i="12" s="1"/>
  <c r="AH127" i="12"/>
  <c r="AK56" i="8"/>
  <c r="AI124" i="12" s="1"/>
  <c r="AI131" i="12"/>
  <c r="AK63" i="8"/>
  <c r="AI132" i="12" s="1"/>
  <c r="AH136" i="12"/>
  <c r="AK64" i="8"/>
  <c r="AI133" i="12" s="1"/>
  <c r="AK65" i="8" l="1"/>
  <c r="AK57" i="8"/>
  <c r="AI125" i="12"/>
  <c r="AK59" i="8"/>
  <c r="AI127" i="12" s="1"/>
  <c r="AK67" i="8"/>
  <c r="AI136" i="12" s="1"/>
  <c r="AI134" i="12"/>
  <c r="AI126" i="12"/>
  <c r="AK69" i="8"/>
  <c r="AK74" i="8" s="1"/>
  <c r="F74" i="8" s="1"/>
  <c r="D64" i="15" s="1"/>
  <c r="G64" i="15" s="1"/>
  <c r="AK71" i="8"/>
  <c r="AK72" i="8" s="1"/>
  <c r="AK75" i="8" s="1"/>
</calcChain>
</file>

<file path=xl/sharedStrings.xml><?xml version="1.0" encoding="utf-8"?>
<sst xmlns="http://schemas.openxmlformats.org/spreadsheetml/2006/main" count="987" uniqueCount="579">
  <si>
    <t>New Construction</t>
  </si>
  <si>
    <t>TDC</t>
  </si>
  <si>
    <t>Deferred Developer Fee</t>
  </si>
  <si>
    <t>Name</t>
  </si>
  <si>
    <t>Company</t>
  </si>
  <si>
    <t>Phone Number</t>
  </si>
  <si>
    <t>Email Address</t>
  </si>
  <si>
    <t>1 Person</t>
  </si>
  <si>
    <t>2 Person</t>
  </si>
  <si>
    <t>3 Person</t>
  </si>
  <si>
    <t>4 Person</t>
  </si>
  <si>
    <t>5 Person</t>
  </si>
  <si>
    <t>6 Person</t>
  </si>
  <si>
    <t>Income Limits For Wayne County</t>
  </si>
  <si>
    <t>Development Information</t>
  </si>
  <si>
    <t>Unit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</si>
  <si>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</si>
  <si>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</si>
  <si>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</si>
  <si>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</si>
  <si>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</si>
  <si>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</si>
  <si>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</si>
  <si>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</si>
  <si>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</si>
  <si>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</si>
  <si>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Unit Type</t>
  </si>
  <si>
    <t>Baths</t>
  </si>
  <si>
    <t>Net Sq Ft</t>
  </si>
  <si>
    <t>Utility Allowance</t>
  </si>
  <si>
    <t>Owner-Paid</t>
  </si>
  <si>
    <t>Tenant Paid</t>
  </si>
  <si>
    <t>Max AMI</t>
  </si>
  <si>
    <t>MSHDA Project Based</t>
  </si>
  <si>
    <t>LIHTC Based</t>
  </si>
  <si>
    <t>Occupancy Type</t>
  </si>
  <si>
    <t>Family</t>
  </si>
  <si>
    <t>Senior</t>
  </si>
  <si>
    <t>Apartment</t>
  </si>
  <si>
    <t>Townhome</t>
  </si>
  <si>
    <t>Cottage</t>
  </si>
  <si>
    <t>Single Family</t>
  </si>
  <si>
    <t>Below Grade</t>
  </si>
  <si>
    <t># of Units</t>
  </si>
  <si>
    <t>Rent PSF</t>
  </si>
  <si>
    <t xml:space="preserve">Projected Income : Rental Units </t>
  </si>
  <si>
    <t>Projected Income: Non-Rental/Amenities</t>
  </si>
  <si>
    <t>Annual Non-Rental Income</t>
  </si>
  <si>
    <t>Misc. and Interest</t>
  </si>
  <si>
    <t>Laundry</t>
  </si>
  <si>
    <t>Carports</t>
  </si>
  <si>
    <t>Other:</t>
  </si>
  <si>
    <t>Total</t>
  </si>
  <si>
    <t xml:space="preserve">Projected Income: Commercial </t>
  </si>
  <si>
    <t>Gross Annual Income</t>
  </si>
  <si>
    <t>Vacancy Loss</t>
  </si>
  <si>
    <t>Net Annual Income</t>
  </si>
  <si>
    <t>Metrics</t>
  </si>
  <si>
    <t>Description</t>
  </si>
  <si>
    <t>Lease Type</t>
  </si>
  <si>
    <t>Gross</t>
  </si>
  <si>
    <t>Mod Gross</t>
  </si>
  <si>
    <t>NNN</t>
  </si>
  <si>
    <t>Sq Ft</t>
  </si>
  <si>
    <t>Rent / Sq Ft</t>
  </si>
  <si>
    <t>Year 1</t>
  </si>
  <si>
    <t>Year 2</t>
  </si>
  <si>
    <t>Year 3</t>
  </si>
  <si>
    <t>Year 4</t>
  </si>
  <si>
    <t>Other</t>
  </si>
  <si>
    <t>N/A</t>
  </si>
  <si>
    <t>Non-Rental / Amenities</t>
  </si>
  <si>
    <t>Commercial</t>
  </si>
  <si>
    <t>Objective: Calculate annual revenue from the proposed development</t>
  </si>
  <si>
    <t>ANNUAL PROJECTED REVENUES</t>
  </si>
  <si>
    <t>PROFORMA</t>
  </si>
  <si>
    <t>Objective: Calculate proforma of proposed development using annual revenuces and anticipated operating expenses</t>
  </si>
  <si>
    <t>Development Income</t>
  </si>
  <si>
    <t>Rental Income</t>
  </si>
  <si>
    <t>Gross: Commercial</t>
  </si>
  <si>
    <t>Gross Income</t>
  </si>
  <si>
    <t>Net Income</t>
  </si>
  <si>
    <t>Instructions: Fill out the light yellow cells</t>
  </si>
  <si>
    <t>Example</t>
  </si>
  <si>
    <t xml:space="preserve">Other: </t>
  </si>
  <si>
    <t>Security</t>
  </si>
  <si>
    <t>Maintenance</t>
  </si>
  <si>
    <t>Total Expenses</t>
  </si>
  <si>
    <t>Debt Service</t>
  </si>
  <si>
    <t>Loan Terms</t>
  </si>
  <si>
    <t>Loan Name</t>
  </si>
  <si>
    <t>Loan Amount</t>
  </si>
  <si>
    <t>Interest Rate</t>
  </si>
  <si>
    <t>Annual Debt Service</t>
  </si>
  <si>
    <t>Cash Flow Available for Distribution</t>
  </si>
  <si>
    <t>SOURCES &amp; USES</t>
  </si>
  <si>
    <t>Objective: Input sources and uses for the proposed development from acquisition to construction completion</t>
  </si>
  <si>
    <t>Aquisition</t>
  </si>
  <si>
    <t>Land</t>
  </si>
  <si>
    <t>Buildings</t>
  </si>
  <si>
    <t>Amount</t>
  </si>
  <si>
    <t>Subtotal</t>
  </si>
  <si>
    <t>USES</t>
  </si>
  <si>
    <t>Structures</t>
  </si>
  <si>
    <t>Color codes</t>
  </si>
  <si>
    <t>abc</t>
  </si>
  <si>
    <t>Short description:</t>
  </si>
  <si>
    <t>Formulas / outputs</t>
  </si>
  <si>
    <t>Important output</t>
  </si>
  <si>
    <t>Tab structure</t>
  </si>
  <si>
    <t>Overview:</t>
  </si>
  <si>
    <t xml:space="preserve">Revenue </t>
  </si>
  <si>
    <t>Proforma</t>
  </si>
  <si>
    <t>OVERVIEW</t>
  </si>
  <si>
    <t>Sources &amp; Uses</t>
  </si>
  <si>
    <t>Cash Flow</t>
  </si>
  <si>
    <t>User Inputs</t>
  </si>
  <si>
    <t>Housing and Revitalization Department - Housing Underwriting</t>
  </si>
  <si>
    <t>DEFINITIONS</t>
  </si>
  <si>
    <t>Development Type</t>
  </si>
  <si>
    <t>Low Home (50% AMI)</t>
  </si>
  <si>
    <t>High Home (60% AMI)</t>
  </si>
  <si>
    <t>Construction Costs</t>
  </si>
  <si>
    <t>Survey</t>
  </si>
  <si>
    <t>Operating Reserves</t>
  </si>
  <si>
    <t>Developer's Fees</t>
  </si>
  <si>
    <t>Lease-Up Reserves</t>
  </si>
  <si>
    <t>Tax Credit Equity</t>
  </si>
  <si>
    <t>TOTAL USES:</t>
  </si>
  <si>
    <t xml:space="preserve">Total Sources: </t>
  </si>
  <si>
    <t>Sources equal to uses?</t>
  </si>
  <si>
    <t>Cash Equity</t>
  </si>
  <si>
    <t>Construction Loan</t>
  </si>
  <si>
    <t>Tax Credit Equity Table</t>
  </si>
  <si>
    <t>LIHTC</t>
  </si>
  <si>
    <t>Historic Tax Credits</t>
  </si>
  <si>
    <t>New Market Tax Credits</t>
  </si>
  <si>
    <t>CASH FLOW</t>
  </si>
  <si>
    <t>Threshold</t>
  </si>
  <si>
    <t>Commitment</t>
  </si>
  <si>
    <t>Closing</t>
  </si>
  <si>
    <t>Objective:Provide a 30  year operating projection following construction</t>
  </si>
  <si>
    <t>Income</t>
  </si>
  <si>
    <t>Administrative</t>
  </si>
  <si>
    <t>Year</t>
  </si>
  <si>
    <t>Replacement Reserve</t>
  </si>
  <si>
    <t>Property  &amp; Liability Insurance</t>
  </si>
  <si>
    <t>Rental Vacancy Loss</t>
  </si>
  <si>
    <t>Commercial Vacancy Loss</t>
  </si>
  <si>
    <t>Advertising &amp; Marketing</t>
  </si>
  <si>
    <t>Mgmt Fee (% of collections)</t>
  </si>
  <si>
    <t>Credit Checks</t>
  </si>
  <si>
    <t>Leasing Fees</t>
  </si>
  <si>
    <t xml:space="preserve">Repairs </t>
  </si>
  <si>
    <t>Grounds (landscaping, snow removal)</t>
  </si>
  <si>
    <t>Building supplies</t>
  </si>
  <si>
    <t>Service contracts (elevator, HVAC)</t>
  </si>
  <si>
    <t>Operating</t>
  </si>
  <si>
    <t>Fuel (heating &amp; hot water)</t>
  </si>
  <si>
    <t>Electric</t>
  </si>
  <si>
    <t>Water/Sewer</t>
  </si>
  <si>
    <t>Trash removal</t>
  </si>
  <si>
    <t>Janitorial</t>
  </si>
  <si>
    <t>Exterminating</t>
  </si>
  <si>
    <t>Telephone</t>
  </si>
  <si>
    <t>Public Infrastructure (roads, sidewalks, utilities, sewage, etc.)</t>
  </si>
  <si>
    <t>Site Improvements (walks, drives, landscaping, fencing, site lighting, and drainage)</t>
  </si>
  <si>
    <t>Demolition (Include Lead &amp; Asbestos Abatement)</t>
  </si>
  <si>
    <t>Other Environmental Mitigation</t>
  </si>
  <si>
    <t>Earth Work</t>
  </si>
  <si>
    <t>Site Utilities</t>
  </si>
  <si>
    <t>Construction Contingency</t>
  </si>
  <si>
    <t>Expenses and Operating Costs</t>
  </si>
  <si>
    <t>Interest Only Period (months)</t>
  </si>
  <si>
    <t>Term (Months)</t>
  </si>
  <si>
    <t>Amortization (Months)</t>
  </si>
  <si>
    <t>Refinance Rate</t>
  </si>
  <si>
    <t>Term</t>
  </si>
  <si>
    <t>LOAN AMORTIZATION</t>
  </si>
  <si>
    <t>Objective: Calculate debt service for the proposed development</t>
  </si>
  <si>
    <t>LOAN 1</t>
  </si>
  <si>
    <t>Principal Payment</t>
  </si>
  <si>
    <t>Interest Payment</t>
  </si>
  <si>
    <t>Total Payment</t>
  </si>
  <si>
    <t>Additional Principal Payments</t>
  </si>
  <si>
    <t>Principal Balance</t>
  </si>
  <si>
    <t>Cumulative Principal Payments</t>
  </si>
  <si>
    <t>LOAN 2</t>
  </si>
  <si>
    <t>MONTHLY AMORTIZATION TABLES</t>
  </si>
  <si>
    <t>Int. Rate:</t>
  </si>
  <si>
    <t>Refi. Rate:</t>
  </si>
  <si>
    <t>Term:</t>
  </si>
  <si>
    <t>I/O Period:</t>
  </si>
  <si>
    <t>Amort:</t>
  </si>
  <si>
    <t>Interest</t>
  </si>
  <si>
    <t>Principal</t>
  </si>
  <si>
    <t>Other Prin Repay</t>
  </si>
  <si>
    <t>Total Pmt.</t>
  </si>
  <si>
    <t>Prin Bal</t>
  </si>
  <si>
    <t>Refi Amt</t>
  </si>
  <si>
    <t>Estimated Completion (Year)</t>
  </si>
  <si>
    <t># Months</t>
  </si>
  <si>
    <t>Period</t>
  </si>
  <si>
    <t>LOAN 3</t>
  </si>
  <si>
    <t>LOAN 4</t>
  </si>
  <si>
    <t>Total Debt Service</t>
  </si>
  <si>
    <t>CONSTRUCTION CASH FLOW</t>
  </si>
  <si>
    <t>Sources of Funds</t>
  </si>
  <si>
    <t>Month</t>
  </si>
  <si>
    <t>Acquisition</t>
  </si>
  <si>
    <t>Soft Costs</t>
  </si>
  <si>
    <t>Reserves</t>
  </si>
  <si>
    <t>Total Uses</t>
  </si>
  <si>
    <t>Total Number of Units</t>
  </si>
  <si>
    <t>Total Cash Reserves</t>
  </si>
  <si>
    <t>DEVELOPER INVESTMENT RETURNS</t>
  </si>
  <si>
    <t>Objective: Estimate anticipated developer return.  In addition, a proposed sales date and other ownder cash investments in the prograj following construction completion.</t>
  </si>
  <si>
    <t>Property Sales Assumptions</t>
  </si>
  <si>
    <t>Capitalization Rate</t>
  </si>
  <si>
    <t>Year of Sale</t>
  </si>
  <si>
    <t>Sale Expenses (% of sale price)</t>
  </si>
  <si>
    <t>Developer Return Analysis</t>
  </si>
  <si>
    <t>Cash Investment</t>
  </si>
  <si>
    <t>Cash flow</t>
  </si>
  <si>
    <t>Sale Proceeds</t>
  </si>
  <si>
    <t>Net Cash Investment</t>
  </si>
  <si>
    <t>Land/Building Investment</t>
  </si>
  <si>
    <t>Net Developer Investment</t>
  </si>
  <si>
    <t>Cash on Cash Return</t>
  </si>
  <si>
    <t>Return on Owner Equity</t>
  </si>
  <si>
    <t>Net Operating Income (year before sale)</t>
  </si>
  <si>
    <t>Real Estate Value</t>
  </si>
  <si>
    <t xml:space="preserve">  Less: Sale Expenses</t>
  </si>
  <si>
    <t xml:space="preserve">  </t>
  </si>
  <si>
    <t>Net Sale Proceeds</t>
  </si>
  <si>
    <t xml:space="preserve">  Less:  Outstanding Debt</t>
  </si>
  <si>
    <t>Other Obligations</t>
  </si>
  <si>
    <t>Proceeds Available for Distributions</t>
  </si>
  <si>
    <t>IRR</t>
  </si>
  <si>
    <t>METRICS</t>
  </si>
  <si>
    <t>DASHBOARD</t>
  </si>
  <si>
    <t>Objective: This dashboard is to understand overarching trends in the development, capital stack and subsidy</t>
  </si>
  <si>
    <t>Instructions: Fill out the template in order to see the full functionality of the dashboard</t>
  </si>
  <si>
    <t>LOW RISE/GARDEN APARTMENTS</t>
  </si>
  <si>
    <t>Utility</t>
  </si>
  <si>
    <t>0 BR</t>
  </si>
  <si>
    <t>1 BR</t>
  </si>
  <si>
    <t>2 BR</t>
  </si>
  <si>
    <t>3 BR</t>
  </si>
  <si>
    <t>4 BR</t>
  </si>
  <si>
    <t>5 BR</t>
  </si>
  <si>
    <t xml:space="preserve">Heating: </t>
  </si>
  <si>
    <t>Natural Gas</t>
  </si>
  <si>
    <t>Heating: Electric</t>
  </si>
  <si>
    <t xml:space="preserve">Cooking: </t>
  </si>
  <si>
    <t>Cooking: Electric</t>
  </si>
  <si>
    <t xml:space="preserve">Hot Water: </t>
  </si>
  <si>
    <t>Gas</t>
  </si>
  <si>
    <t>Air Conditioning:</t>
  </si>
  <si>
    <t>Water &amp; Sewer</t>
  </si>
  <si>
    <t>Range</t>
  </si>
  <si>
    <t>Trash Collection</t>
  </si>
  <si>
    <t>Refrigerator</t>
  </si>
  <si>
    <t>Stabilized NOI</t>
  </si>
  <si>
    <t>Stablized Debt Service Coverage Ratio</t>
  </si>
  <si>
    <t>Average Debt Service Coverage Ratio</t>
  </si>
  <si>
    <t>Market</t>
  </si>
  <si>
    <t>This model was built to analyze real estate developments subsidy level and capital stack</t>
  </si>
  <si>
    <t>Adapative Use</t>
  </si>
  <si>
    <t>Rehabilitation</t>
  </si>
  <si>
    <t>Scattered Site</t>
  </si>
  <si>
    <t>Stablized</t>
  </si>
  <si>
    <t>Gross: Market Rental Units</t>
  </si>
  <si>
    <t>Gross: Affordable Rental Units</t>
  </si>
  <si>
    <t>Affordable</t>
  </si>
  <si>
    <t>Project Based Vouchers</t>
  </si>
  <si>
    <t>Vacancy Rate</t>
  </si>
  <si>
    <t>Loan Type</t>
  </si>
  <si>
    <t>Nominal Fee</t>
  </si>
  <si>
    <t>Cash Flow %</t>
  </si>
  <si>
    <t>Nominal</t>
  </si>
  <si>
    <t>Total Permanent Debt</t>
  </si>
  <si>
    <t>DUPLEX OR TWO FAMILY</t>
  </si>
  <si>
    <t>Heating: Gas</t>
  </si>
  <si>
    <t>Cooking: Gas</t>
  </si>
  <si>
    <t>Hot Water: Natural Gas</t>
  </si>
  <si>
    <t>Hot Water: Electric</t>
  </si>
  <si>
    <t>Range/Microwave:</t>
  </si>
  <si>
    <t>SINGLE-FAMILY DETACHED HOUSE</t>
  </si>
  <si>
    <t>UTILITY</t>
  </si>
  <si>
    <t>6 BR</t>
  </si>
  <si>
    <t>Heating: Natural Gas</t>
  </si>
  <si>
    <t>Cooking: Natural Gas</t>
  </si>
  <si>
    <t>Water &amp; Sewer:</t>
  </si>
  <si>
    <t>Range/Microwave</t>
  </si>
  <si>
    <t>ROW HOUSE OR TOWN HOUSE</t>
  </si>
  <si>
    <t>Hot Water: Oil/Electric</t>
  </si>
  <si>
    <t>HIGH RISE: 5 OR MORE STORIES</t>
  </si>
  <si>
    <t>Trash Collection:</t>
  </si>
  <si>
    <t>MONTHLY UTILITY SCHEDULE</t>
  </si>
  <si>
    <r>
      <t xml:space="preserve">Instructions: </t>
    </r>
    <r>
      <rPr>
        <sz val="11"/>
        <color theme="1"/>
        <rFont val="Calibri"/>
        <family val="2"/>
        <scheme val="minor"/>
      </rPr>
      <t>This should be used as a reference only</t>
    </r>
  </si>
  <si>
    <r>
      <t xml:space="preserve">Objective: </t>
    </r>
    <r>
      <rPr>
        <sz val="11"/>
        <color theme="1"/>
        <rFont val="Calibri"/>
        <family val="2"/>
        <scheme val="minor"/>
      </rPr>
      <t>Use these tables to calculate the Utility Allowances on the Revenue Tab</t>
    </r>
  </si>
  <si>
    <t>% Affordable Units</t>
  </si>
  <si>
    <t>Equity &amp; Grants</t>
  </si>
  <si>
    <t>Construction and Bridge Financing</t>
  </si>
  <si>
    <t>Surplus / Gap?</t>
  </si>
  <si>
    <t>Borrower's Legal</t>
  </si>
  <si>
    <t>Site Security</t>
  </si>
  <si>
    <t>Consultant Expenses</t>
  </si>
  <si>
    <t>Builders Risk</t>
  </si>
  <si>
    <t>Relocation</t>
  </si>
  <si>
    <t>Principal + Interest</t>
  </si>
  <si>
    <t>Gross: Non - Rental / Amenities</t>
  </si>
  <si>
    <t>Market Rate: Vacancy Loss</t>
  </si>
  <si>
    <t>Afforable: Vacancy Loss</t>
  </si>
  <si>
    <t>Commercial: Vacancy Loss</t>
  </si>
  <si>
    <t>Gross Expenses</t>
  </si>
  <si>
    <t>Months</t>
  </si>
  <si>
    <t>Cumulative Uses</t>
  </si>
  <si>
    <t>Cumulative Sources</t>
  </si>
  <si>
    <t>Variance</t>
  </si>
  <si>
    <t>Balance</t>
  </si>
  <si>
    <t>Cumulative Balance</t>
  </si>
  <si>
    <t>50% test (For 4% LIHTC Deals)</t>
  </si>
  <si>
    <t>Price per Tax Credit</t>
  </si>
  <si>
    <t>MSHDA Construction Loan Running Balance</t>
  </si>
  <si>
    <t>MSHDA Construction Loan Draw Down</t>
  </si>
  <si>
    <t>LOAN 5</t>
  </si>
  <si>
    <t>SOFT LOANS</t>
  </si>
  <si>
    <t>DSCR</t>
  </si>
  <si>
    <t>AHLF: Affordable Housing Leverage Fund</t>
  </si>
  <si>
    <t xml:space="preserve">AHP: Affordable Housing Program </t>
  </si>
  <si>
    <t xml:space="preserve">AIA: American Institute of Architects </t>
  </si>
  <si>
    <t>AMI: Area Median Income</t>
  </si>
  <si>
    <t>CBO: Community Benefits Ordinance</t>
  </si>
  <si>
    <t>CDBG: Community Development Block Grant</t>
  </si>
  <si>
    <t xml:space="preserve">CDE: Community Development Entity </t>
  </si>
  <si>
    <t xml:space="preserve">CDFI: Community Development Financial Institution </t>
  </si>
  <si>
    <t xml:space="preserve">CDFI Fund: Community Development Financial Institutions Fund </t>
  </si>
  <si>
    <t>CRIO: Department of Civil Rights, Inclusion and Opportunity</t>
  </si>
  <si>
    <t>DDA: Difficult to Developer Area</t>
  </si>
  <si>
    <t>DDF: Deferred Developer Fee</t>
  </si>
  <si>
    <t>DEGC: Detroit Economic Growth Corporation</t>
  </si>
  <si>
    <t>DSCR: Debt Service Coverage Ratio</t>
  </si>
  <si>
    <t xml:space="preserve">EZ: Empowerment Zone </t>
  </si>
  <si>
    <t>HOME: Home Investment Partnership Program</t>
  </si>
  <si>
    <t>HRD: Housing and Revitalization Department</t>
  </si>
  <si>
    <t xml:space="preserve">HTC: Historic Tax Credits </t>
  </si>
  <si>
    <t xml:space="preserve">HUD: U.S. Department of Housing and Urban Development </t>
  </si>
  <si>
    <t>IRR: Internal Rate of Return</t>
  </si>
  <si>
    <t>LIC: Low Income Communities</t>
  </si>
  <si>
    <t>LIHTC: Low Income Housing Tax Credit</t>
  </si>
  <si>
    <t>MCRP: Michigan Community Revitalization Program</t>
  </si>
  <si>
    <t xml:space="preserve">MDEQ: Michigan Department of Environmental Quality </t>
  </si>
  <si>
    <t>MEDC: Michigan Economic Development Corporation</t>
  </si>
  <si>
    <t xml:space="preserve">MSHDA: Michigan State Housing Development Agency </t>
  </si>
  <si>
    <t>MSF: Michigan Strategic Fund</t>
  </si>
  <si>
    <t>NMTC: New Markets Tax Credit</t>
  </si>
  <si>
    <t xml:space="preserve">NOAH: Naturally Occurring Affordable Housing </t>
  </si>
  <si>
    <t xml:space="preserve">NOFA: Notice of Funding Availability </t>
  </si>
  <si>
    <t>NOI: Net Operating Income</t>
  </si>
  <si>
    <t>NSP: Neighborhood Stabilization Program</t>
  </si>
  <si>
    <t>OAR: Operating Assurance Reserve</t>
  </si>
  <si>
    <t>P3: Public Private Partnership Division</t>
  </si>
  <si>
    <t>PBV: Project Based Vouchers</t>
  </si>
  <si>
    <t>PDD: Planning and Development Department</t>
  </si>
  <si>
    <t>PILOT: Payment in Lieu of Taxes</t>
  </si>
  <si>
    <t>PMA: Primary Market Area</t>
  </si>
  <si>
    <t>QAP: Qualified Action Plan</t>
  </si>
  <si>
    <t>QALICB: Qualified Active Low Income Community Businesses</t>
  </si>
  <si>
    <t>QCT: Qualified Census Tract</t>
  </si>
  <si>
    <t>QEI: Qualified Equity Investment</t>
  </si>
  <si>
    <t>RAP: Required Action Plan</t>
  </si>
  <si>
    <t xml:space="preserve">TIF: Tax Increment Financing </t>
  </si>
  <si>
    <t xml:space="preserve">URA: Universal Relocation Act </t>
  </si>
  <si>
    <t>Subsidy Layering Review</t>
  </si>
  <si>
    <t>Average Adjusted Cash Flow As % Op Exp</t>
  </si>
  <si>
    <t>HARD DEBT</t>
  </si>
  <si>
    <t>LOAN 6</t>
  </si>
  <si>
    <t>Loan 6</t>
  </si>
  <si>
    <t>Loan 7</t>
  </si>
  <si>
    <t>Loan 5</t>
  </si>
  <si>
    <t>Loan 1</t>
  </si>
  <si>
    <t>Loan 2</t>
  </si>
  <si>
    <t>Loan 3</t>
  </si>
  <si>
    <t>Loan 4</t>
  </si>
  <si>
    <t>Dashboard</t>
  </si>
  <si>
    <t>Loan Amortization</t>
  </si>
  <si>
    <t>Monthly Amortization</t>
  </si>
  <si>
    <t>30 Year Cash Flow</t>
  </si>
  <si>
    <t>Construction Cash Flow</t>
  </si>
  <si>
    <t>Developer Returns</t>
  </si>
  <si>
    <t>Introduction and Description of the Model</t>
  </si>
  <si>
    <t>Total Allocation</t>
  </si>
  <si>
    <t>Equity</t>
  </si>
  <si>
    <t>HOME Elgible</t>
  </si>
  <si>
    <t>Developer Fees</t>
  </si>
  <si>
    <t>Uses  of Funds</t>
  </si>
  <si>
    <t>Equity and Grants</t>
  </si>
  <si>
    <t>High-level view of the NOI, cashflow, capital stack and metrics</t>
  </si>
  <si>
    <t>Revenue for each unit type, commercial space and amenities</t>
  </si>
  <si>
    <t>Loan Amortization for both hard and soft loans for 30 years</t>
  </si>
  <si>
    <t>Loan Amortization by month (this feeds into the loan amortization tab)</t>
  </si>
  <si>
    <t>Sources and Uses of funding for the development</t>
  </si>
  <si>
    <t>Proforma for the development</t>
  </si>
  <si>
    <t>30 - year cash flow for the development</t>
  </si>
  <si>
    <t>Construction draw schedule</t>
  </si>
  <si>
    <t xml:space="preserve">Developer returns / payback </t>
  </si>
  <si>
    <t>Titles / Headings</t>
  </si>
  <si>
    <t>Manager Unit</t>
  </si>
  <si>
    <t>Per Unit</t>
  </si>
  <si>
    <t>Beds</t>
  </si>
  <si>
    <t>Reference</t>
  </si>
  <si>
    <t>Additional Details</t>
  </si>
  <si>
    <t>Other: Commercial Income</t>
  </si>
  <si>
    <t>K</t>
  </si>
  <si>
    <t>L</t>
  </si>
  <si>
    <t>M</t>
  </si>
  <si>
    <t>N</t>
  </si>
  <si>
    <t>O</t>
  </si>
  <si>
    <t>P</t>
  </si>
  <si>
    <t>Q</t>
  </si>
  <si>
    <t>R</t>
  </si>
  <si>
    <t>S</t>
  </si>
  <si>
    <t>Development Summary</t>
  </si>
  <si>
    <t>Total Market</t>
  </si>
  <si>
    <t>Total Affordable</t>
  </si>
  <si>
    <t>% Affordable</t>
  </si>
  <si>
    <t>Yes</t>
  </si>
  <si>
    <t>No</t>
  </si>
  <si>
    <t>Gross Rent</t>
  </si>
  <si>
    <t>Vacancy</t>
  </si>
  <si>
    <t>Inflation Factor</t>
  </si>
  <si>
    <t>Real Estate Taxes</t>
  </si>
  <si>
    <t>Insurance</t>
  </si>
  <si>
    <t>All Units</t>
  </si>
  <si>
    <t>Applied to:</t>
  </si>
  <si>
    <t>Tax Credit Units</t>
  </si>
  <si>
    <t>Payment in Lieu of Taxes (PILOT)</t>
  </si>
  <si>
    <t>Building Operations</t>
  </si>
  <si>
    <t>Title Insurance / Title Work</t>
  </si>
  <si>
    <t>Engineer</t>
  </si>
  <si>
    <t>Architect</t>
  </si>
  <si>
    <t>General Requirements</t>
  </si>
  <si>
    <t>Builder Overhead</t>
  </si>
  <si>
    <t>Permits</t>
  </si>
  <si>
    <t>Bond</t>
  </si>
  <si>
    <t>Cost Certification</t>
  </si>
  <si>
    <t>Construction Real Estate Taxes</t>
  </si>
  <si>
    <t>Market Study</t>
  </si>
  <si>
    <t>Marketing Expense</t>
  </si>
  <si>
    <t>Tax Credit Fees (If Tax Credit Project)</t>
  </si>
  <si>
    <t>Compliance Monitoring Fee (if Tax Credit Project)</t>
  </si>
  <si>
    <t>Environmental Studies</t>
  </si>
  <si>
    <t>Environmental Testing / Site Work</t>
  </si>
  <si>
    <t>Total Square Ft</t>
  </si>
  <si>
    <t>Construction Loan Interest</t>
  </si>
  <si>
    <t>Equipment &amp; Furnishings</t>
  </si>
  <si>
    <t>Sydication Fees (If Tax Credit Project)</t>
  </si>
  <si>
    <t>Replacement Reserves</t>
  </si>
  <si>
    <t>Tax &amp; Insurance Escrow</t>
  </si>
  <si>
    <r>
      <t xml:space="preserve">Subtotal: </t>
    </r>
    <r>
      <rPr>
        <sz val="10"/>
        <rFont val="Arial"/>
        <family val="2"/>
      </rPr>
      <t>Soft Costs &amp; Reserves</t>
    </r>
  </si>
  <si>
    <t>Tax Abatements</t>
  </si>
  <si>
    <t>Operating Assurance Reserve (if tax credit project)</t>
  </si>
  <si>
    <t>Deferred Developer Fee Anaylsis</t>
  </si>
  <si>
    <t>Avg DSCR:</t>
  </si>
  <si>
    <t>Builder Profit</t>
  </si>
  <si>
    <t>Initial Balance</t>
  </si>
  <si>
    <t>Dev Fee Paid</t>
  </si>
  <si>
    <t>Required</t>
  </si>
  <si>
    <t>Not Required</t>
  </si>
  <si>
    <t>Repaid in Year</t>
  </si>
  <si>
    <t xml:space="preserve">Ending Balance                            </t>
  </si>
  <si>
    <t>Avg %</t>
  </si>
  <si>
    <t>Total Sources</t>
  </si>
  <si>
    <t>Target:</t>
  </si>
  <si>
    <t xml:space="preserve"> </t>
  </si>
  <si>
    <t>Development</t>
  </si>
  <si>
    <t>Financing</t>
  </si>
  <si>
    <t>Step</t>
  </si>
  <si>
    <t>Submittal Date</t>
  </si>
  <si>
    <t>Owner</t>
  </si>
  <si>
    <t>AVERAGE Adjusted Cash Flow As % of Operating Expense</t>
  </si>
  <si>
    <t>% Inflation</t>
  </si>
  <si>
    <t>T</t>
  </si>
  <si>
    <t>Input Vacancy Rate on Proforma Page</t>
  </si>
  <si>
    <t>% Market</t>
  </si>
  <si>
    <t>Rent Limits For Wayne County</t>
  </si>
  <si>
    <t>I/O</t>
  </si>
  <si>
    <t>Rate</t>
  </si>
  <si>
    <t># Bedrooms</t>
  </si>
  <si>
    <t>Max Allowed Rent</t>
  </si>
  <si>
    <t>Annual Payment Due</t>
  </si>
  <si>
    <t>Current  Interest</t>
  </si>
  <si>
    <t>Year End Balance</t>
  </si>
  <si>
    <t>Loan Amortization (Principal &amp; Interest)</t>
  </si>
  <si>
    <t>Month End Principal Balance</t>
  </si>
  <si>
    <t>Cash Flow Loans</t>
  </si>
  <si>
    <t>Current Year Interest</t>
  </si>
  <si>
    <t>Accrued Int</t>
  </si>
  <si>
    <t>%Cashflow</t>
  </si>
  <si>
    <t>Nominal Fee:</t>
  </si>
  <si>
    <t>Debt Service Coverage Ratio</t>
  </si>
  <si>
    <t>Cumulative Interest</t>
  </si>
  <si>
    <t>Loan 8</t>
  </si>
  <si>
    <t>Cashflow Payment</t>
  </si>
  <si>
    <t>Accured Interest</t>
  </si>
  <si>
    <t>Loan 9</t>
  </si>
  <si>
    <t>CashFlow Loan</t>
  </si>
  <si>
    <t>Refi. Rate</t>
  </si>
  <si>
    <t>Refi Rate</t>
  </si>
  <si>
    <t>Tap Fees (included under Permits in MSHDA proforma)</t>
  </si>
  <si>
    <t>City Legal (included in borrower legal)</t>
  </si>
  <si>
    <t>Lender Legal (included in borrower legal)</t>
  </si>
  <si>
    <t>Income from Operations</t>
  </si>
  <si>
    <t>#</t>
  </si>
  <si>
    <t>0</t>
  </si>
  <si>
    <t>Total Housing</t>
  </si>
  <si>
    <t>Gross Annual</t>
  </si>
  <si>
    <t>Max Rent</t>
  </si>
  <si>
    <t>Contract</t>
  </si>
  <si>
    <t>Net Annual</t>
  </si>
  <si>
    <t>AMI</t>
  </si>
  <si>
    <t>30% AMI</t>
  </si>
  <si>
    <t>40% AMI</t>
  </si>
  <si>
    <t>50% AMI</t>
  </si>
  <si>
    <t>60% AMI</t>
  </si>
  <si>
    <t>80% AMI</t>
  </si>
  <si>
    <t>Net Ann. Inc.</t>
  </si>
  <si>
    <t>Senior Debt</t>
  </si>
  <si>
    <t>Refi</t>
  </si>
  <si>
    <t>Nom.</t>
  </si>
  <si>
    <t>PMT</t>
  </si>
  <si>
    <t>Amort.</t>
  </si>
  <si>
    <t>Subordinate/Soft Debt</t>
  </si>
  <si>
    <t>Cash Flow Contingent Debt</t>
  </si>
  <si>
    <t>Pos.</t>
  </si>
  <si>
    <t>1st</t>
  </si>
  <si>
    <t>Type</t>
  </si>
  <si>
    <t>Payment</t>
  </si>
  <si>
    <t xml:space="preserve"> Per unit per year</t>
  </si>
  <si>
    <t>Affordable Units</t>
  </si>
  <si>
    <t>Stabilized</t>
  </si>
  <si>
    <t>Permanent Debt Analysis</t>
  </si>
  <si>
    <t>Source</t>
  </si>
  <si>
    <t>HOME</t>
  </si>
  <si>
    <t>Eligible</t>
  </si>
  <si>
    <t>% in</t>
  </si>
  <si>
    <t>Basis</t>
  </si>
  <si>
    <t>PERMANENT SOURCES</t>
  </si>
  <si>
    <t>Objective: Match sources and uses during construction and lease up</t>
  </si>
  <si>
    <t>Stab.</t>
  </si>
  <si>
    <t>Inflations Factors</t>
  </si>
  <si>
    <t>Subordintate/Soft Debt</t>
  </si>
  <si>
    <t>% of Cash</t>
  </si>
  <si>
    <t>Flow</t>
  </si>
  <si>
    <t>Cash Flow Loan Analysis</t>
  </si>
  <si>
    <t xml:space="preserve">Total Hard Debt Service </t>
  </si>
  <si>
    <t>Construction lender</t>
  </si>
  <si>
    <t>Equity bridge lender</t>
  </si>
  <si>
    <t>Equity bridge lender 2</t>
  </si>
  <si>
    <t>Hybrid (New Construction + Rehab)</t>
  </si>
  <si>
    <t>PBV</t>
  </si>
  <si>
    <t>Expense</t>
  </si>
  <si>
    <t>All residential units</t>
  </si>
  <si>
    <t>Net Operating Income</t>
  </si>
  <si>
    <t>Sub/Soft Debt</t>
  </si>
  <si>
    <t>Cash Flow Loan</t>
  </si>
  <si>
    <t>SUB/SOFT DEBT</t>
  </si>
  <si>
    <t>Min.</t>
  </si>
  <si>
    <t>Net Cash Flow</t>
  </si>
  <si>
    <t>Debt Service Coverage on All Debt</t>
  </si>
  <si>
    <t>Total Equity</t>
  </si>
  <si>
    <t>Total Grants &amp; Soft Debt</t>
  </si>
  <si>
    <t>Total Hard Debt</t>
  </si>
  <si>
    <t>Rent</t>
  </si>
  <si>
    <t>Allowance</t>
  </si>
  <si>
    <t>Amort</t>
  </si>
  <si>
    <t>Appraisal and Capital Needs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</si>
</sst>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#,##0.0_);\(#,##0.0\);0.0_);@_)"/>
    <numFmt numFmtId="167" formatCode="0.0%_);\(0.0%\)"/>
    <numFmt numFmtId="168" formatCode="dd\-mmm\-yy_)"/>
    <numFmt numFmtId="169" formatCode="_(* #,##0_);_(* \(#,##0\);_(* &quot;-&quot;??_);_(@_)"/>
    <numFmt numFmtId="170" formatCode="&quot;$&quot;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i/>
      <sz val="10"/>
      <color theme="2" tint="-0.249977111117893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 style="mediumDashDotDot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 style="mediumDashed">
        <color theme="0" tint="-0.34998626667073579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Dashed">
        <color theme="0" tint="-0.34998626667073579"/>
      </left>
      <right style="mediumDashed">
        <color theme="0" tint="-0.34998626667073579"/>
      </right>
      <top/>
      <bottom style="mediumDashed">
        <color theme="0" tint="-0.34998626667073579"/>
      </bottom>
      <diagonal/>
    </border>
    <border>
      <left style="mediumDashed">
        <color theme="0" tint="-0.34998626667073579"/>
      </left>
      <right style="mediumDashed">
        <color theme="0" tint="-0.34998626667073579"/>
      </right>
      <top/>
      <bottom/>
      <diagonal/>
    </border>
    <border>
      <left style="mediumDashed">
        <color theme="0" tint="-0.34998626667073579"/>
      </left>
      <right/>
      <top style="mediumDashed">
        <color theme="0" tint="-0.34998626667073579"/>
      </top>
      <bottom style="mediumDashed">
        <color theme="0" tint="-0.34998626667073579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166" fontId="6" fillId="0" borderId="0"/>
    <xf numFmtId="166" fontId="13" fillId="9" borderId="7" applyNumberFormat="0" applyAlignment="0" applyProtection="0"/>
    <xf numFmtId="167" fontId="13" fillId="10" borderId="7" applyNumberFormat="0" applyFill="0" applyBorder="0" applyAlignment="0" applyProtection="0"/>
    <xf numFmtId="166" fontId="6" fillId="11" borderId="0"/>
    <xf numFmtId="168" fontId="6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82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0" fillId="2" borderId="0" xfId="0" applyFill="1" applyBorder="1"/>
    <xf numFmtId="3" fontId="6" fillId="2" borderId="4" xfId="0" applyNumberFormat="1" applyFont="1" applyFill="1" applyBorder="1" applyProtection="1"/>
    <xf numFmtId="0" fontId="0" fillId="2" borderId="0" xfId="0" applyFill="1" applyAlignment="1">
      <alignment horizontal="center"/>
    </xf>
    <xf numFmtId="3" fontId="3" fillId="2" borderId="8" xfId="0" applyNumberFormat="1" applyFont="1" applyFill="1" applyBorder="1"/>
    <xf numFmtId="3" fontId="3" fillId="2" borderId="9" xfId="0" applyNumberFormat="1" applyFont="1" applyFill="1" applyBorder="1"/>
    <xf numFmtId="3" fontId="3" fillId="2" borderId="11" xfId="0" applyNumberFormat="1" applyFont="1" applyFill="1" applyBorder="1"/>
    <xf numFmtId="3" fontId="0" fillId="2" borderId="10" xfId="0" applyNumberFormat="1" applyFill="1" applyBorder="1" applyAlignment="1">
      <alignment horizontal="right"/>
    </xf>
    <xf numFmtId="0" fontId="0" fillId="2" borderId="7" xfId="0" applyFill="1" applyBorder="1"/>
    <xf numFmtId="3" fontId="0" fillId="2" borderId="0" xfId="0" applyNumberFormat="1" applyFill="1" applyBorder="1" applyAlignment="1">
      <alignment horizontal="right"/>
    </xf>
    <xf numFmtId="0" fontId="7" fillId="2" borderId="0" xfId="0" applyFont="1" applyFill="1"/>
    <xf numFmtId="0" fontId="3" fillId="4" borderId="7" xfId="0" applyFont="1" applyFill="1" applyBorder="1"/>
    <xf numFmtId="164" fontId="0" fillId="2" borderId="0" xfId="0" applyNumberFormat="1" applyFill="1"/>
    <xf numFmtId="8" fontId="0" fillId="2" borderId="0" xfId="0" applyNumberFormat="1" applyFill="1"/>
    <xf numFmtId="0" fontId="8" fillId="2" borderId="0" xfId="0" applyFont="1" applyFill="1"/>
    <xf numFmtId="164" fontId="0" fillId="2" borderId="0" xfId="3" applyNumberFormat="1" applyFont="1" applyFill="1"/>
    <xf numFmtId="164" fontId="0" fillId="2" borderId="7" xfId="0" applyNumberFormat="1" applyFill="1" applyBorder="1"/>
    <xf numFmtId="164" fontId="3" fillId="4" borderId="7" xfId="0" applyNumberFormat="1" applyFont="1" applyFill="1" applyBorder="1"/>
    <xf numFmtId="164" fontId="3" fillId="4" borderId="7" xfId="3" applyNumberFormat="1" applyFont="1" applyFill="1" applyBorder="1"/>
    <xf numFmtId="164" fontId="0" fillId="2" borderId="7" xfId="0" applyNumberFormat="1" applyFill="1" applyBorder="1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44" fontId="0" fillId="2" borderId="7" xfId="3" applyFont="1" applyFill="1" applyBorder="1" applyAlignment="1">
      <alignment horizontal="right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0" fillId="7" borderId="0" xfId="0" applyFill="1"/>
    <xf numFmtId="0" fontId="3" fillId="4" borderId="13" xfId="0" applyFont="1" applyFill="1" applyBorder="1"/>
    <xf numFmtId="164" fontId="3" fillId="4" borderId="14" xfId="0" applyNumberFormat="1" applyFont="1" applyFill="1" applyBorder="1"/>
    <xf numFmtId="0" fontId="0" fillId="8" borderId="0" xfId="0" applyFill="1"/>
    <xf numFmtId="0" fontId="0" fillId="4" borderId="18" xfId="0" applyFill="1" applyBorder="1"/>
    <xf numFmtId="0" fontId="7" fillId="8" borderId="0" xfId="0" applyFont="1" applyFill="1"/>
    <xf numFmtId="0" fontId="3" fillId="4" borderId="18" xfId="0" applyFont="1" applyFill="1" applyBorder="1"/>
    <xf numFmtId="0" fontId="0" fillId="6" borderId="14" xfId="0" applyFill="1" applyBorder="1"/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Border="1"/>
    <xf numFmtId="44" fontId="3" fillId="2" borderId="0" xfId="3" applyFont="1" applyFill="1"/>
    <xf numFmtId="164" fontId="3" fillId="2" borderId="0" xfId="3" applyNumberFormat="1" applyFont="1" applyFill="1"/>
    <xf numFmtId="0" fontId="0" fillId="2" borderId="6" xfId="0" applyFill="1" applyBorder="1"/>
    <xf numFmtId="164" fontId="3" fillId="2" borderId="0" xfId="3" applyNumberFormat="1" applyFont="1" applyFill="1" applyBorder="1"/>
    <xf numFmtId="0" fontId="6" fillId="2" borderId="0" xfId="0" applyFont="1" applyFill="1" applyProtection="1"/>
    <xf numFmtId="0" fontId="14" fillId="2" borderId="0" xfId="0" applyFont="1" applyFill="1"/>
    <xf numFmtId="164" fontId="0" fillId="4" borderId="14" xfId="0" applyNumberFormat="1" applyFill="1" applyBorder="1"/>
    <xf numFmtId="9" fontId="0" fillId="2" borderId="0" xfId="4" applyFont="1" applyFill="1"/>
    <xf numFmtId="9" fontId="0" fillId="2" borderId="0" xfId="0" applyNumberFormat="1" applyFill="1"/>
    <xf numFmtId="164" fontId="3" fillId="2" borderId="0" xfId="0" applyNumberFormat="1" applyFont="1" applyFill="1" applyBorder="1"/>
    <xf numFmtId="0" fontId="0" fillId="2" borderId="0" xfId="0" applyFont="1" applyFill="1" applyBorder="1"/>
    <xf numFmtId="164" fontId="0" fillId="2" borderId="0" xfId="3" applyNumberFormat="1" applyFont="1" applyFill="1" applyBorder="1"/>
    <xf numFmtId="0" fontId="0" fillId="8" borderId="0" xfId="0" applyFill="1" applyBorder="1"/>
    <xf numFmtId="0" fontId="0" fillId="8" borderId="0" xfId="0" applyFont="1" applyFill="1" applyBorder="1"/>
    <xf numFmtId="0" fontId="5" fillId="2" borderId="0" xfId="0" applyFont="1" applyFill="1" applyProtection="1"/>
    <xf numFmtId="0" fontId="17" fillId="2" borderId="0" xfId="0" applyFont="1" applyFill="1"/>
    <xf numFmtId="0" fontId="16" fillId="13" borderId="0" xfId="11" applyFont="1" applyFill="1" applyBorder="1"/>
    <xf numFmtId="0" fontId="16" fillId="2" borderId="0" xfId="11" applyFont="1" applyFill="1" applyBorder="1"/>
    <xf numFmtId="0" fontId="5" fillId="13" borderId="0" xfId="11" applyFont="1" applyFill="1" applyBorder="1"/>
    <xf numFmtId="6" fontId="0" fillId="2" borderId="0" xfId="0" applyNumberFormat="1" applyFill="1"/>
    <xf numFmtId="0" fontId="18" fillId="2" borderId="0" xfId="0" applyFont="1" applyFill="1"/>
    <xf numFmtId="0" fontId="3" fillId="2" borderId="7" xfId="0" applyFont="1" applyFill="1" applyBorder="1" applyAlignment="1">
      <alignment wrapText="1"/>
    </xf>
    <xf numFmtId="0" fontId="21" fillId="0" borderId="0" xfId="0" applyFont="1"/>
    <xf numFmtId="0" fontId="22" fillId="15" borderId="0" xfId="0" applyFont="1" applyFill="1"/>
    <xf numFmtId="6" fontId="22" fillId="15" borderId="0" xfId="0" applyNumberFormat="1" applyFont="1" applyFill="1"/>
    <xf numFmtId="0" fontId="0" fillId="16" borderId="0" xfId="0" applyFill="1"/>
    <xf numFmtId="10" fontId="23" fillId="16" borderId="0" xfId="4" applyNumberFormat="1" applyFont="1" applyFill="1"/>
    <xf numFmtId="0" fontId="0" fillId="0" borderId="29" xfId="0" applyBorder="1"/>
    <xf numFmtId="0" fontId="0" fillId="0" borderId="30" xfId="0" applyBorder="1"/>
    <xf numFmtId="8" fontId="0" fillId="0" borderId="0" xfId="0" applyNumberFormat="1"/>
    <xf numFmtId="0" fontId="0" fillId="0" borderId="30" xfId="0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44" fontId="23" fillId="0" borderId="0" xfId="3" applyFont="1"/>
    <xf numFmtId="0" fontId="0" fillId="17" borderId="0" xfId="0" applyFill="1"/>
    <xf numFmtId="6" fontId="0" fillId="2" borderId="0" xfId="0" applyNumberFormat="1" applyFont="1" applyFill="1"/>
    <xf numFmtId="6" fontId="0" fillId="2" borderId="6" xfId="0" applyNumberFormat="1" applyFill="1" applyBorder="1"/>
    <xf numFmtId="0" fontId="0" fillId="18" borderId="0" xfId="0" applyFill="1"/>
    <xf numFmtId="0" fontId="20" fillId="2" borderId="0" xfId="0" applyFont="1" applyFill="1"/>
    <xf numFmtId="0" fontId="18" fillId="12" borderId="0" xfId="0" applyFont="1" applyFill="1"/>
    <xf numFmtId="0" fontId="0" fillId="12" borderId="0" xfId="0" applyFill="1" applyAlignment="1">
      <alignment horizontal="center"/>
    </xf>
    <xf numFmtId="164" fontId="3" fillId="12" borderId="0" xfId="0" applyNumberFormat="1" applyFont="1" applyFill="1"/>
    <xf numFmtId="0" fontId="18" fillId="12" borderId="0" xfId="0" applyFont="1" applyFill="1" applyBorder="1"/>
    <xf numFmtId="0" fontId="0" fillId="12" borderId="0" xfId="0" applyFill="1" applyBorder="1"/>
    <xf numFmtId="164" fontId="19" fillId="12" borderId="0" xfId="0" applyNumberFormat="1" applyFont="1" applyFill="1" applyBorder="1" applyAlignment="1">
      <alignment vertical="center"/>
    </xf>
    <xf numFmtId="0" fontId="0" fillId="12" borderId="0" xfId="0" applyFill="1"/>
    <xf numFmtId="0" fontId="3" fillId="12" borderId="0" xfId="0" applyFont="1" applyFill="1"/>
    <xf numFmtId="2" fontId="3" fillId="12" borderId="0" xfId="0" applyNumberFormat="1" applyFont="1" applyFill="1"/>
    <xf numFmtId="165" fontId="0" fillId="2" borderId="0" xfId="0" applyNumberFormat="1" applyFill="1"/>
    <xf numFmtId="0" fontId="5" fillId="14" borderId="0" xfId="11" applyFont="1" applyFill="1" applyBorder="1"/>
    <xf numFmtId="0" fontId="3" fillId="2" borderId="0" xfId="0" applyFont="1" applyFill="1" applyBorder="1" applyAlignment="1">
      <alignment horizontal="center"/>
    </xf>
    <xf numFmtId="0" fontId="25" fillId="2" borderId="0" xfId="0" applyFont="1" applyFill="1"/>
    <xf numFmtId="44" fontId="23" fillId="7" borderId="0" xfId="3" applyFont="1" applyFill="1" applyProtection="1">
      <protection locked="0"/>
    </xf>
    <xf numFmtId="0" fontId="0" fillId="2" borderId="31" xfId="0" applyFill="1" applyBorder="1"/>
    <xf numFmtId="0" fontId="0" fillId="2" borderId="33" xfId="0" applyFill="1" applyBorder="1"/>
    <xf numFmtId="0" fontId="0" fillId="2" borderId="34" xfId="0" applyFill="1" applyBorder="1"/>
    <xf numFmtId="6" fontId="0" fillId="0" borderId="0" xfId="0" applyNumberFormat="1"/>
    <xf numFmtId="0" fontId="3" fillId="0" borderId="34" xfId="0" applyFont="1" applyBorder="1" applyAlignment="1">
      <alignment horizontal="center" wrapText="1"/>
    </xf>
    <xf numFmtId="5" fontId="0" fillId="2" borderId="0" xfId="0" applyNumberFormat="1" applyFill="1"/>
    <xf numFmtId="0" fontId="24" fillId="2" borderId="0" xfId="0" applyFont="1" applyFill="1"/>
    <xf numFmtId="0" fontId="3" fillId="12" borderId="13" xfId="0" applyFont="1" applyFill="1" applyBorder="1"/>
    <xf numFmtId="0" fontId="3" fillId="12" borderId="18" xfId="0" applyFont="1" applyFill="1" applyBorder="1"/>
    <xf numFmtId="5" fontId="3" fillId="12" borderId="14" xfId="0" applyNumberFormat="1" applyFont="1" applyFill="1" applyBorder="1"/>
    <xf numFmtId="0" fontId="0" fillId="7" borderId="0" xfId="0" applyFill="1" applyProtection="1">
      <protection locked="0"/>
    </xf>
    <xf numFmtId="0" fontId="3" fillId="2" borderId="34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65" fontId="23" fillId="2" borderId="4" xfId="4" applyNumberFormat="1" applyFont="1" applyFill="1" applyBorder="1"/>
    <xf numFmtId="165" fontId="23" fillId="2" borderId="5" xfId="4" applyNumberFormat="1" applyFont="1" applyFill="1" applyBorder="1"/>
    <xf numFmtId="165" fontId="23" fillId="2" borderId="27" xfId="4" applyNumberFormat="1" applyFont="1" applyFill="1" applyBorder="1"/>
    <xf numFmtId="165" fontId="23" fillId="2" borderId="28" xfId="4" applyNumberFormat="1" applyFont="1" applyFill="1" applyBorder="1"/>
    <xf numFmtId="0" fontId="0" fillId="2" borderId="0" xfId="0" applyFill="1" applyAlignment="1">
      <alignment horizontal="center" wrapText="1"/>
    </xf>
    <xf numFmtId="9" fontId="0" fillId="4" borderId="18" xfId="0" applyNumberFormat="1" applyFill="1" applyBorder="1"/>
    <xf numFmtId="9" fontId="0" fillId="4" borderId="14" xfId="0" applyNumberFormat="1" applyFill="1" applyBorder="1"/>
    <xf numFmtId="0" fontId="3" fillId="6" borderId="13" xfId="0" applyFont="1" applyFill="1" applyBorder="1"/>
    <xf numFmtId="0" fontId="0" fillId="6" borderId="18" xfId="0" applyFill="1" applyBorder="1"/>
    <xf numFmtId="0" fontId="3" fillId="2" borderId="34" xfId="0" applyFont="1" applyFill="1" applyBorder="1" applyAlignment="1">
      <alignment horizontal="center" wrapText="1"/>
    </xf>
    <xf numFmtId="164" fontId="0" fillId="2" borderId="0" xfId="0" applyNumberFormat="1" applyFont="1" applyFill="1"/>
    <xf numFmtId="44" fontId="0" fillId="2" borderId="0" xfId="0" applyNumberFormat="1" applyFont="1" applyFill="1"/>
    <xf numFmtId="9" fontId="0" fillId="2" borderId="0" xfId="0" applyNumberFormat="1" applyFill="1" applyBorder="1"/>
    <xf numFmtId="0" fontId="26" fillId="2" borderId="37" xfId="0" applyFont="1" applyFill="1" applyBorder="1" applyAlignment="1">
      <alignment horizontal="center" vertical="center" wrapText="1"/>
    </xf>
    <xf numFmtId="0" fontId="29" fillId="2" borderId="41" xfId="0" applyFont="1" applyFill="1" applyBorder="1" applyAlignment="1">
      <alignment vertical="center" wrapText="1"/>
    </xf>
    <xf numFmtId="0" fontId="29" fillId="2" borderId="42" xfId="0" applyFont="1" applyFill="1" applyBorder="1" applyAlignment="1">
      <alignment vertical="center" wrapText="1"/>
    </xf>
    <xf numFmtId="0" fontId="29" fillId="2" borderId="37" xfId="0" applyFont="1" applyFill="1" applyBorder="1" applyAlignment="1">
      <alignment vertical="center" wrapText="1"/>
    </xf>
    <xf numFmtId="0" fontId="30" fillId="2" borderId="37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vertical="center" wrapText="1"/>
    </xf>
    <xf numFmtId="8" fontId="28" fillId="2" borderId="37" xfId="0" applyNumberFormat="1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8" fontId="30" fillId="2" borderId="37" xfId="0" applyNumberFormat="1" applyFont="1" applyFill="1" applyBorder="1" applyAlignment="1">
      <alignment horizontal="center" vertical="center" wrapText="1"/>
    </xf>
    <xf numFmtId="0" fontId="31" fillId="2" borderId="0" xfId="11" applyFont="1" applyFill="1"/>
    <xf numFmtId="0" fontId="3" fillId="5" borderId="1" xfId="0" applyFont="1" applyFill="1" applyBorder="1"/>
    <xf numFmtId="0" fontId="3" fillId="5" borderId="27" xfId="0" applyFont="1" applyFill="1" applyBorder="1"/>
    <xf numFmtId="164" fontId="0" fillId="5" borderId="28" xfId="0" applyNumberFormat="1" applyFill="1" applyBorder="1"/>
    <xf numFmtId="0" fontId="0" fillId="5" borderId="3" xfId="0" applyFill="1" applyBorder="1" applyAlignment="1">
      <alignment horizontal="right"/>
    </xf>
    <xf numFmtId="0" fontId="0" fillId="0" borderId="0" xfId="0"/>
    <xf numFmtId="0" fontId="9" fillId="2" borderId="0" xfId="0" applyFont="1" applyFill="1"/>
    <xf numFmtId="164" fontId="3" fillId="2" borderId="0" xfId="0" applyNumberFormat="1" applyFont="1" applyFill="1"/>
    <xf numFmtId="164" fontId="3" fillId="12" borderId="0" xfId="0" applyNumberFormat="1" applyFont="1" applyFill="1" applyAlignment="1">
      <alignment horizontal="center"/>
    </xf>
    <xf numFmtId="0" fontId="32" fillId="4" borderId="0" xfId="0" applyFont="1" applyFill="1"/>
    <xf numFmtId="164" fontId="0" fillId="2" borderId="0" xfId="3" applyNumberFormat="1" applyFont="1" applyFill="1" applyAlignment="1">
      <alignment horizontal="center"/>
    </xf>
    <xf numFmtId="0" fontId="3" fillId="20" borderId="0" xfId="0" applyFont="1" applyFill="1"/>
    <xf numFmtId="9" fontId="3" fillId="2" borderId="7" xfId="0" applyNumberFormat="1" applyFont="1" applyFill="1" applyBorder="1" applyAlignment="1">
      <alignment wrapText="1"/>
    </xf>
    <xf numFmtId="2" fontId="0" fillId="2" borderId="0" xfId="0" applyNumberFormat="1" applyFill="1"/>
    <xf numFmtId="0" fontId="30" fillId="2" borderId="0" xfId="0" applyFont="1" applyFill="1" applyAlignment="1">
      <alignment vertical="center"/>
    </xf>
    <xf numFmtId="0" fontId="6" fillId="0" borderId="0" xfId="0" applyFont="1" applyProtection="1"/>
    <xf numFmtId="0" fontId="9" fillId="2" borderId="0" xfId="0" applyFont="1" applyFill="1" applyAlignment="1" applyProtection="1">
      <alignment wrapText="1"/>
    </xf>
    <xf numFmtId="164" fontId="0" fillId="2" borderId="7" xfId="3" applyNumberFormat="1" applyFont="1" applyFill="1" applyBorder="1" applyAlignment="1">
      <alignment vertical="center"/>
    </xf>
    <xf numFmtId="44" fontId="0" fillId="2" borderId="7" xfId="3" applyFont="1" applyFill="1" applyBorder="1" applyAlignment="1">
      <alignment vertical="center"/>
    </xf>
    <xf numFmtId="0" fontId="33" fillId="2" borderId="0" xfId="0" applyFont="1" applyFill="1"/>
    <xf numFmtId="6" fontId="0" fillId="2" borderId="6" xfId="0" quotePrefix="1" applyNumberFormat="1" applyFill="1" applyBorder="1"/>
    <xf numFmtId="164" fontId="0" fillId="12" borderId="0" xfId="3" applyNumberFormat="1" applyFont="1" applyFill="1"/>
    <xf numFmtId="44" fontId="22" fillId="15" borderId="0" xfId="3" applyFont="1" applyFill="1"/>
    <xf numFmtId="9" fontId="0" fillId="0" borderId="0" xfId="0" applyNumberFormat="1"/>
    <xf numFmtId="166" fontId="35" fillId="2" borderId="4" xfId="6" applyFont="1" applyFill="1" applyBorder="1"/>
    <xf numFmtId="166" fontId="35" fillId="2" borderId="0" xfId="6" applyFont="1" applyFill="1" applyBorder="1"/>
    <xf numFmtId="166" fontId="35" fillId="2" borderId="0" xfId="6" applyFont="1" applyFill="1" applyBorder="1" applyAlignment="1"/>
    <xf numFmtId="166" fontId="35" fillId="2" borderId="27" xfId="6" applyFont="1" applyFill="1" applyBorder="1"/>
    <xf numFmtId="0" fontId="33" fillId="2" borderId="4" xfId="0" applyFont="1" applyFill="1" applyBorder="1"/>
    <xf numFmtId="0" fontId="33" fillId="2" borderId="6" xfId="0" applyFont="1" applyFill="1" applyBorder="1"/>
    <xf numFmtId="0" fontId="0" fillId="2" borderId="0" xfId="0" applyFont="1" applyFill="1"/>
    <xf numFmtId="166" fontId="0" fillId="3" borderId="7" xfId="5" applyNumberFormat="1" applyFont="1" applyBorder="1" applyAlignment="1">
      <alignment horizontal="center"/>
    </xf>
    <xf numFmtId="166" fontId="35" fillId="2" borderId="20" xfId="6" applyFont="1" applyFill="1" applyBorder="1"/>
    <xf numFmtId="166" fontId="35" fillId="2" borderId="21" xfId="6" applyFont="1" applyFill="1" applyBorder="1"/>
    <xf numFmtId="166" fontId="35" fillId="0" borderId="0" xfId="6" applyFont="1" applyBorder="1"/>
    <xf numFmtId="166" fontId="36" fillId="0" borderId="19" xfId="6" applyFont="1" applyBorder="1"/>
    <xf numFmtId="166" fontId="37" fillId="0" borderId="20" xfId="6" applyFont="1" applyBorder="1"/>
    <xf numFmtId="166" fontId="35" fillId="2" borderId="22" xfId="6" applyFont="1" applyFill="1" applyBorder="1"/>
    <xf numFmtId="166" fontId="35" fillId="2" borderId="23" xfId="6" applyFont="1" applyFill="1" applyBorder="1"/>
    <xf numFmtId="166" fontId="35" fillId="2" borderId="0" xfId="6" applyFont="1" applyFill="1" applyBorder="1" applyAlignment="1">
      <alignment horizontal="center"/>
    </xf>
    <xf numFmtId="166" fontId="38" fillId="4" borderId="7" xfId="9" applyFont="1" applyFill="1" applyBorder="1" applyAlignment="1">
      <alignment horizontal="center"/>
    </xf>
    <xf numFmtId="166" fontId="35" fillId="7" borderId="7" xfId="6" applyFont="1" applyFill="1" applyBorder="1" applyAlignment="1">
      <alignment horizontal="center"/>
    </xf>
    <xf numFmtId="166" fontId="35" fillId="2" borderId="24" xfId="6" applyFont="1" applyFill="1" applyBorder="1"/>
    <xf numFmtId="166" fontId="35" fillId="2" borderId="25" xfId="6" applyFont="1" applyFill="1" applyBorder="1"/>
    <xf numFmtId="166" fontId="35" fillId="2" borderId="26" xfId="6" applyFont="1" applyFill="1" applyBorder="1"/>
    <xf numFmtId="166" fontId="35" fillId="2" borderId="0" xfId="6" applyFont="1" applyFill="1"/>
    <xf numFmtId="166" fontId="36" fillId="2" borderId="1" xfId="6" applyFont="1" applyFill="1" applyBorder="1"/>
    <xf numFmtId="166" fontId="35" fillId="2" borderId="2" xfId="6" applyFont="1" applyFill="1" applyBorder="1"/>
    <xf numFmtId="166" fontId="35" fillId="2" borderId="3" xfId="6" applyFont="1" applyFill="1" applyBorder="1"/>
    <xf numFmtId="166" fontId="35" fillId="2" borderId="5" xfId="6" applyFont="1" applyFill="1" applyBorder="1"/>
    <xf numFmtId="9" fontId="2" fillId="2" borderId="0" xfId="4" applyFont="1" applyFill="1" applyBorder="1"/>
    <xf numFmtId="0" fontId="2" fillId="2" borderId="0" xfId="0" applyFont="1" applyFill="1" applyBorder="1"/>
    <xf numFmtId="164" fontId="0" fillId="2" borderId="7" xfId="3" applyNumberFormat="1" applyFont="1" applyFill="1" applyBorder="1"/>
    <xf numFmtId="0" fontId="33" fillId="2" borderId="2" xfId="0" applyFont="1" applyFill="1" applyBorder="1"/>
    <xf numFmtId="0" fontId="33" fillId="2" borderId="3" xfId="0" applyFont="1" applyFill="1" applyBorder="1"/>
    <xf numFmtId="0" fontId="40" fillId="2" borderId="1" xfId="0" applyFont="1" applyFill="1" applyBorder="1"/>
    <xf numFmtId="0" fontId="33" fillId="2" borderId="0" xfId="0" applyFont="1" applyFill="1" applyBorder="1"/>
    <xf numFmtId="0" fontId="33" fillId="2" borderId="27" xfId="0" applyFont="1" applyFill="1" applyBorder="1"/>
    <xf numFmtId="9" fontId="9" fillId="2" borderId="0" xfId="4" applyFont="1" applyFill="1" applyBorder="1"/>
    <xf numFmtId="0" fontId="9" fillId="2" borderId="0" xfId="0" applyFont="1" applyFill="1" applyBorder="1"/>
    <xf numFmtId="9" fontId="9" fillId="2" borderId="0" xfId="4" applyFont="1" applyFill="1"/>
    <xf numFmtId="9" fontId="9" fillId="2" borderId="0" xfId="0" applyNumberFormat="1" applyFont="1" applyFill="1" applyBorder="1"/>
    <xf numFmtId="9" fontId="9" fillId="2" borderId="0" xfId="0" applyNumberFormat="1" applyFont="1" applyFill="1"/>
    <xf numFmtId="164" fontId="3" fillId="5" borderId="0" xfId="0" applyNumberFormat="1" applyFont="1" applyFill="1" applyAlignment="1">
      <alignment horizontal="center"/>
    </xf>
    <xf numFmtId="164" fontId="0" fillId="5" borderId="0" xfId="3" applyNumberFormat="1" applyFont="1" applyFill="1"/>
    <xf numFmtId="0" fontId="41" fillId="2" borderId="0" xfId="0" applyFont="1" applyFill="1" applyAlignment="1">
      <alignment horizontal="center"/>
    </xf>
    <xf numFmtId="164" fontId="41" fillId="2" borderId="0" xfId="0" applyNumberFormat="1" applyFont="1" applyFill="1"/>
    <xf numFmtId="0" fontId="3" fillId="2" borderId="7" xfId="0" applyFont="1" applyFill="1" applyBorder="1" applyAlignment="1">
      <alignment horizontal="center" vertical="center" wrapText="1"/>
    </xf>
    <xf numFmtId="164" fontId="0" fillId="2" borderId="44" xfId="3" applyNumberFormat="1" applyFont="1" applyFill="1" applyBorder="1"/>
    <xf numFmtId="164" fontId="0" fillId="2" borderId="45" xfId="3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164" fontId="0" fillId="0" borderId="44" xfId="3" applyNumberFormat="1" applyFont="1" applyBorder="1"/>
    <xf numFmtId="6" fontId="0" fillId="2" borderId="0" xfId="0" applyNumberFormat="1" applyFill="1" applyBorder="1"/>
    <xf numFmtId="44" fontId="0" fillId="2" borderId="0" xfId="3" applyFont="1" applyFill="1" applyBorder="1" applyAlignment="1">
      <alignment horizontal="right" vertical="center"/>
    </xf>
    <xf numFmtId="169" fontId="0" fillId="2" borderId="0" xfId="1" applyNumberFormat="1" applyFont="1" applyFill="1" applyBorder="1" applyAlignment="1">
      <alignment horizontal="right" vertical="center"/>
    </xf>
    <xf numFmtId="164" fontId="0" fillId="2" borderId="7" xfId="3" applyNumberFormat="1" applyFont="1" applyFill="1" applyBorder="1" applyAlignment="1">
      <alignment horizontal="right"/>
    </xf>
    <xf numFmtId="164" fontId="3" fillId="2" borderId="7" xfId="3" applyNumberFormat="1" applyFont="1" applyFill="1" applyBorder="1" applyAlignment="1">
      <alignment wrapText="1"/>
    </xf>
    <xf numFmtId="0" fontId="3" fillId="2" borderId="44" xfId="0" applyFont="1" applyFill="1" applyBorder="1"/>
    <xf numFmtId="0" fontId="4" fillId="2" borderId="0" xfId="2" applyFill="1"/>
    <xf numFmtId="0" fontId="18" fillId="2" borderId="9" xfId="0" applyFont="1" applyFill="1" applyBorder="1"/>
    <xf numFmtId="0" fontId="18" fillId="2" borderId="11" xfId="0" applyFont="1" applyFill="1" applyBorder="1"/>
    <xf numFmtId="0" fontId="24" fillId="7" borderId="0" xfId="0" applyFont="1" applyFill="1" applyAlignment="1">
      <alignment horizontal="center"/>
    </xf>
    <xf numFmtId="3" fontId="3" fillId="2" borderId="46" xfId="0" applyNumberFormat="1" applyFont="1" applyFill="1" applyBorder="1"/>
    <xf numFmtId="166" fontId="35" fillId="2" borderId="6" xfId="6" applyFont="1" applyFill="1" applyBorder="1"/>
    <xf numFmtId="166" fontId="35" fillId="2" borderId="28" xfId="6" applyFont="1" applyFill="1" applyBorder="1"/>
    <xf numFmtId="0" fontId="0" fillId="2" borderId="7" xfId="0" applyFill="1" applyBorder="1" applyAlignment="1">
      <alignment horizontal="center"/>
    </xf>
    <xf numFmtId="44" fontId="0" fillId="2" borderId="7" xfId="3" applyNumberFormat="1" applyFont="1" applyFill="1" applyBorder="1" applyAlignment="1">
      <alignment vertical="center"/>
    </xf>
    <xf numFmtId="164" fontId="0" fillId="2" borderId="7" xfId="3" applyNumberFormat="1" applyFont="1" applyFill="1" applyBorder="1" applyAlignment="1">
      <alignment horizontal="left"/>
    </xf>
    <xf numFmtId="9" fontId="0" fillId="2" borderId="7" xfId="4" applyFont="1" applyFill="1" applyBorder="1"/>
    <xf numFmtId="44" fontId="0" fillId="2" borderId="0" xfId="3" applyFont="1" applyFill="1"/>
    <xf numFmtId="164" fontId="2" fillId="2" borderId="0" xfId="0" applyNumberFormat="1" applyFont="1" applyFill="1"/>
    <xf numFmtId="0" fontId="5" fillId="4" borderId="0" xfId="0" applyFont="1" applyFill="1" applyProtection="1"/>
    <xf numFmtId="0" fontId="0" fillId="4" borderId="0" xfId="0" applyFill="1"/>
    <xf numFmtId="164" fontId="3" fillId="4" borderId="0" xfId="3" applyNumberFormat="1" applyFont="1" applyFill="1"/>
    <xf numFmtId="1" fontId="0" fillId="2" borderId="7" xfId="3" applyNumberFormat="1" applyFont="1" applyFill="1" applyBorder="1"/>
    <xf numFmtId="1" fontId="0" fillId="2" borderId="7" xfId="3" applyNumberFormat="1" applyFont="1" applyFill="1" applyBorder="1" applyAlignment="1">
      <alignment horizontal="right"/>
    </xf>
    <xf numFmtId="1" fontId="0" fillId="16" borderId="0" xfId="0" applyNumberFormat="1" applyFill="1"/>
    <xf numFmtId="0" fontId="0" fillId="2" borderId="13" xfId="0" applyFill="1" applyBorder="1"/>
    <xf numFmtId="0" fontId="0" fillId="2" borderId="18" xfId="0" applyFill="1" applyBorder="1"/>
    <xf numFmtId="0" fontId="0" fillId="2" borderId="14" xfId="0" applyFill="1" applyBorder="1"/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center" textRotation="90"/>
    </xf>
    <xf numFmtId="0" fontId="0" fillId="2" borderId="0" xfId="0" applyFont="1" applyFill="1" applyAlignment="1">
      <alignment horizontal="center"/>
    </xf>
    <xf numFmtId="0" fontId="38" fillId="13" borderId="0" xfId="11" applyFont="1" applyFill="1" applyBorder="1"/>
    <xf numFmtId="0" fontId="39" fillId="5" borderId="0" xfId="0" applyFont="1" applyFill="1"/>
    <xf numFmtId="165" fontId="35" fillId="5" borderId="0" xfId="0" applyNumberFormat="1" applyFont="1" applyFill="1" applyBorder="1" applyAlignment="1" applyProtection="1">
      <alignment horizontal="center"/>
    </xf>
    <xf numFmtId="1" fontId="35" fillId="5" borderId="0" xfId="0" applyNumberFormat="1" applyFont="1" applyFill="1" applyBorder="1" applyAlignment="1" applyProtection="1">
      <alignment horizontal="center"/>
    </xf>
    <xf numFmtId="164" fontId="38" fillId="5" borderId="0" xfId="3" applyNumberFormat="1" applyFont="1" applyFill="1" applyBorder="1" applyAlignment="1" applyProtection="1">
      <alignment horizontal="center"/>
    </xf>
    <xf numFmtId="164" fontId="0" fillId="5" borderId="0" xfId="0" applyNumberFormat="1" applyFont="1" applyFill="1"/>
    <xf numFmtId="165" fontId="35" fillId="2" borderId="0" xfId="0" applyNumberFormat="1" applyFont="1" applyFill="1" applyBorder="1" applyAlignment="1" applyProtection="1">
      <alignment horizontal="left"/>
    </xf>
    <xf numFmtId="164" fontId="35" fillId="2" borderId="0" xfId="3" applyNumberFormat="1" applyFont="1" applyFill="1" applyBorder="1" applyAlignment="1" applyProtection="1">
      <alignment horizontal="left"/>
    </xf>
    <xf numFmtId="165" fontId="35" fillId="2" borderId="0" xfId="0" applyNumberFormat="1" applyFont="1" applyFill="1" applyBorder="1" applyAlignment="1" applyProtection="1">
      <alignment horizontal="center"/>
    </xf>
    <xf numFmtId="164" fontId="35" fillId="2" borderId="0" xfId="3" applyNumberFormat="1" applyFont="1" applyFill="1" applyBorder="1" applyAlignment="1" applyProtection="1">
      <alignment horizontal="center" vertical="center"/>
    </xf>
    <xf numFmtId="0" fontId="39" fillId="5" borderId="0" xfId="0" applyFont="1" applyFill="1" applyAlignment="1">
      <alignment wrapText="1"/>
    </xf>
    <xf numFmtId="165" fontId="38" fillId="5" borderId="0" xfId="0" applyNumberFormat="1" applyFont="1" applyFill="1" applyBorder="1" applyAlignment="1" applyProtection="1">
      <alignment horizontal="center"/>
    </xf>
    <xf numFmtId="164" fontId="35" fillId="2" borderId="0" xfId="3" applyNumberFormat="1" applyFont="1" applyFill="1" applyBorder="1" applyAlignment="1" applyProtection="1">
      <alignment horizontal="center"/>
    </xf>
    <xf numFmtId="0" fontId="39" fillId="5" borderId="0" xfId="0" applyFont="1" applyFill="1" applyAlignment="1">
      <alignment horizontal="left" wrapText="1"/>
    </xf>
    <xf numFmtId="0" fontId="33" fillId="2" borderId="6" xfId="0" applyFont="1" applyFill="1" applyBorder="1" applyAlignment="1">
      <alignment horizontal="left" wrapText="1"/>
    </xf>
    <xf numFmtId="165" fontId="35" fillId="2" borderId="6" xfId="0" applyNumberFormat="1" applyFont="1" applyFill="1" applyBorder="1" applyAlignment="1" applyProtection="1">
      <alignment horizontal="center"/>
    </xf>
    <xf numFmtId="164" fontId="35" fillId="2" borderId="6" xfId="3" applyNumberFormat="1" applyFont="1" applyFill="1" applyBorder="1" applyAlignment="1" applyProtection="1">
      <alignment horizontal="center"/>
    </xf>
    <xf numFmtId="164" fontId="0" fillId="2" borderId="6" xfId="0" applyNumberFormat="1" applyFont="1" applyFill="1" applyBorder="1"/>
    <xf numFmtId="0" fontId="39" fillId="12" borderId="0" xfId="0" applyFont="1" applyFill="1"/>
    <xf numFmtId="0" fontId="0" fillId="12" borderId="0" xfId="0" applyFont="1" applyFill="1" applyAlignment="1">
      <alignment horizontal="center"/>
    </xf>
    <xf numFmtId="0" fontId="42" fillId="13" borderId="0" xfId="11" applyFont="1" applyFill="1" applyBorder="1"/>
    <xf numFmtId="0" fontId="43" fillId="13" borderId="0" xfId="11" applyFont="1" applyFill="1" applyBorder="1"/>
    <xf numFmtId="0" fontId="38" fillId="22" borderId="0" xfId="11" applyFont="1" applyFill="1" applyBorder="1"/>
    <xf numFmtId="0" fontId="0" fillId="5" borderId="0" xfId="0" applyFont="1" applyFill="1" applyAlignment="1">
      <alignment horizontal="center"/>
    </xf>
    <xf numFmtId="0" fontId="0" fillId="12" borderId="0" xfId="0" applyFont="1" applyFill="1"/>
    <xf numFmtId="0" fontId="43" fillId="2" borderId="0" xfId="11" applyFont="1" applyFill="1"/>
    <xf numFmtId="164" fontId="0" fillId="12" borderId="0" xfId="0" applyNumberFormat="1" applyFont="1" applyFill="1"/>
    <xf numFmtId="0" fontId="39" fillId="13" borderId="0" xfId="11" applyFont="1" applyFill="1" applyBorder="1"/>
    <xf numFmtId="0" fontId="33" fillId="2" borderId="0" xfId="0" applyFont="1" applyFill="1" applyAlignment="1">
      <alignment horizontal="left"/>
    </xf>
    <xf numFmtId="0" fontId="33" fillId="2" borderId="0" xfId="0" applyFont="1" applyFill="1" applyAlignment="1">
      <alignment horizontal="center"/>
    </xf>
    <xf numFmtId="164" fontId="33" fillId="2" borderId="0" xfId="3" applyNumberFormat="1" applyFont="1" applyFill="1" applyAlignment="1">
      <alignment horizontal="center"/>
    </xf>
    <xf numFmtId="0" fontId="33" fillId="22" borderId="0" xfId="0" applyFont="1" applyFill="1" applyAlignment="1">
      <alignment horizontal="center"/>
    </xf>
    <xf numFmtId="164" fontId="39" fillId="5" borderId="0" xfId="0" applyNumberFormat="1" applyFont="1" applyFill="1" applyAlignment="1">
      <alignment horizontal="center"/>
    </xf>
    <xf numFmtId="0" fontId="33" fillId="5" borderId="0" xfId="0" applyFont="1" applyFill="1" applyAlignment="1">
      <alignment horizontal="left"/>
    </xf>
    <xf numFmtId="0" fontId="33" fillId="5" borderId="0" xfId="0" applyFont="1" applyFill="1" applyAlignment="1">
      <alignment horizontal="center"/>
    </xf>
    <xf numFmtId="164" fontId="33" fillId="2" borderId="0" xfId="3" applyNumberFormat="1" applyFont="1" applyFill="1"/>
    <xf numFmtId="0" fontId="33" fillId="2" borderId="6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center"/>
    </xf>
    <xf numFmtId="164" fontId="33" fillId="2" borderId="6" xfId="3" applyNumberFormat="1" applyFont="1" applyFill="1" applyBorder="1"/>
    <xf numFmtId="0" fontId="0" fillId="2" borderId="0" xfId="0" applyFill="1" applyAlignment="1">
      <alignment horizontal="left"/>
    </xf>
    <xf numFmtId="9" fontId="0" fillId="2" borderId="0" xfId="0" applyNumberFormat="1" applyFill="1" applyAlignment="1">
      <alignment horizontal="left"/>
    </xf>
    <xf numFmtId="169" fontId="0" fillId="2" borderId="7" xfId="1" applyNumberFormat="1" applyFont="1" applyFill="1" applyBorder="1"/>
    <xf numFmtId="0" fontId="3" fillId="4" borderId="7" xfId="0" applyFont="1" applyFill="1" applyBorder="1" applyAlignment="1">
      <alignment horizontal="right"/>
    </xf>
    <xf numFmtId="9" fontId="3" fillId="4" borderId="7" xfId="0" applyNumberFormat="1" applyFont="1" applyFill="1" applyBorder="1" applyAlignment="1">
      <alignment horizontal="right"/>
    </xf>
    <xf numFmtId="1" fontId="3" fillId="4" borderId="7" xfId="0" applyNumberFormat="1" applyFont="1" applyFill="1" applyBorder="1" applyAlignment="1">
      <alignment horizontal="right"/>
    </xf>
    <xf numFmtId="164" fontId="3" fillId="4" borderId="7" xfId="3" applyNumberFormat="1" applyFont="1" applyFill="1" applyBorder="1" applyAlignment="1">
      <alignment horizontal="right" vertical="center"/>
    </xf>
    <xf numFmtId="164" fontId="3" fillId="4" borderId="7" xfId="0" applyNumberFormat="1" applyFont="1" applyFill="1" applyBorder="1" applyAlignment="1">
      <alignment horizontal="right"/>
    </xf>
    <xf numFmtId="44" fontId="3" fillId="4" borderId="7" xfId="3" applyNumberFormat="1" applyFont="1" applyFill="1" applyBorder="1" applyAlignment="1">
      <alignment horizontal="right"/>
    </xf>
    <xf numFmtId="44" fontId="9" fillId="2" borderId="14" xfId="0" applyNumberFormat="1" applyFont="1" applyFill="1" applyBorder="1"/>
    <xf numFmtId="0" fontId="0" fillId="2" borderId="0" xfId="0" applyFill="1" applyAlignment="1">
      <alignment horizontal="right"/>
    </xf>
    <xf numFmtId="0" fontId="0" fillId="7" borderId="7" xfId="0" applyFill="1" applyBorder="1" applyAlignment="1" applyProtection="1">
      <alignment vertical="center"/>
      <protection locked="0"/>
    </xf>
    <xf numFmtId="164" fontId="0" fillId="7" borderId="7" xfId="3" applyNumberFormat="1" applyFont="1" applyFill="1" applyBorder="1" applyAlignment="1" applyProtection="1">
      <alignment vertical="center"/>
      <protection locked="0"/>
    </xf>
    <xf numFmtId="0" fontId="9" fillId="7" borderId="7" xfId="0" applyFont="1" applyFill="1" applyBorder="1" applyAlignment="1" applyProtection="1">
      <alignment vertical="center" wrapText="1"/>
      <protection locked="0"/>
    </xf>
    <xf numFmtId="0" fontId="0" fillId="7" borderId="7" xfId="0" applyFill="1" applyBorder="1" applyProtection="1">
      <protection locked="0"/>
    </xf>
    <xf numFmtId="0" fontId="9" fillId="7" borderId="7" xfId="0" applyFont="1" applyFill="1" applyBorder="1" applyProtection="1">
      <protection locked="0"/>
    </xf>
    <xf numFmtId="164" fontId="0" fillId="7" borderId="7" xfId="3" applyNumberFormat="1" applyFont="1" applyFill="1" applyBorder="1" applyProtection="1">
      <protection locked="0"/>
    </xf>
    <xf numFmtId="0" fontId="0" fillId="7" borderId="7" xfId="0" applyFill="1" applyBorder="1" applyAlignment="1" applyProtection="1">
      <alignment horizontal="left"/>
      <protection locked="0"/>
    </xf>
    <xf numFmtId="6" fontId="0" fillId="7" borderId="7" xfId="0" applyNumberFormat="1" applyFill="1" applyBorder="1" applyAlignment="1" applyProtection="1">
      <alignment horizontal="right"/>
      <protection locked="0"/>
    </xf>
    <xf numFmtId="165" fontId="0" fillId="2" borderId="0" xfId="4" applyNumberFormat="1" applyFont="1" applyFill="1" applyProtection="1">
      <protection locked="0"/>
    </xf>
    <xf numFmtId="164" fontId="0" fillId="7" borderId="0" xfId="3" applyNumberFormat="1" applyFont="1" applyFill="1" applyProtection="1">
      <protection locked="0"/>
    </xf>
    <xf numFmtId="164" fontId="0" fillId="7" borderId="6" xfId="3" applyNumberFormat="1" applyFont="1" applyFill="1" applyBorder="1" applyProtection="1">
      <protection locked="0"/>
    </xf>
    <xf numFmtId="164" fontId="0" fillId="7" borderId="45" xfId="3" applyNumberFormat="1" applyFont="1" applyFill="1" applyBorder="1" applyProtection="1">
      <protection locked="0"/>
    </xf>
    <xf numFmtId="164" fontId="33" fillId="7" borderId="0" xfId="0" applyNumberFormat="1" applyFont="1" applyFill="1" applyBorder="1" applyProtection="1">
      <protection locked="0"/>
    </xf>
    <xf numFmtId="44" fontId="33" fillId="7" borderId="0" xfId="3" applyFont="1" applyFill="1" applyBorder="1" applyProtection="1">
      <protection locked="0"/>
    </xf>
    <xf numFmtId="164" fontId="33" fillId="7" borderId="5" xfId="0" applyNumberFormat="1" applyFont="1" applyFill="1" applyBorder="1" applyProtection="1">
      <protection locked="0"/>
    </xf>
    <xf numFmtId="0" fontId="33" fillId="7" borderId="0" xfId="0" applyFont="1" applyFill="1" applyBorder="1" applyProtection="1">
      <protection locked="0"/>
    </xf>
    <xf numFmtId="9" fontId="33" fillId="7" borderId="0" xfId="0" applyNumberFormat="1" applyFont="1" applyFill="1" applyBorder="1" applyProtection="1">
      <protection locked="0"/>
    </xf>
    <xf numFmtId="6" fontId="0" fillId="7" borderId="0" xfId="0" applyNumberFormat="1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6" xfId="0" applyFont="1" applyFill="1" applyBorder="1" applyProtection="1">
      <protection locked="0"/>
    </xf>
    <xf numFmtId="165" fontId="0" fillId="7" borderId="0" xfId="4" applyNumberFormat="1" applyFont="1" applyFill="1" applyAlignment="1" applyProtection="1">
      <alignment horizontal="center"/>
      <protection locked="0"/>
    </xf>
    <xf numFmtId="170" fontId="0" fillId="7" borderId="0" xfId="3" applyNumberFormat="1" applyFont="1" applyFill="1" applyProtection="1">
      <protection locked="0"/>
    </xf>
    <xf numFmtId="164" fontId="0" fillId="5" borderId="0" xfId="3" applyNumberFormat="1" applyFont="1" applyFill="1" applyProtection="1">
      <protection locked="0"/>
    </xf>
    <xf numFmtId="10" fontId="0" fillId="7" borderId="32" xfId="0" applyNumberFormat="1" applyFill="1" applyBorder="1" applyProtection="1">
      <protection locked="0"/>
    </xf>
    <xf numFmtId="0" fontId="0" fillId="7" borderId="32" xfId="0" applyFill="1" applyBorder="1" applyProtection="1">
      <protection locked="0"/>
    </xf>
    <xf numFmtId="165" fontId="0" fillId="7" borderId="35" xfId="0" applyNumberFormat="1" applyFill="1" applyBorder="1" applyProtection="1">
      <protection locked="0"/>
    </xf>
    <xf numFmtId="6" fontId="0" fillId="7" borderId="0" xfId="0" applyNumberFormat="1" applyFill="1" applyProtection="1">
      <protection locked="0"/>
    </xf>
    <xf numFmtId="5" fontId="0" fillId="7" borderId="0" xfId="0" applyNumberFormat="1" applyFill="1" applyBorder="1" applyProtection="1">
      <protection locked="0"/>
    </xf>
    <xf numFmtId="164" fontId="0" fillId="7" borderId="0" xfId="3" applyNumberFormat="1" applyFont="1" applyFill="1" applyBorder="1" applyProtection="1">
      <protection locked="0"/>
    </xf>
    <xf numFmtId="165" fontId="0" fillId="2" borderId="7" xfId="4" applyNumberFormat="1" applyFont="1" applyFill="1" applyBorder="1"/>
    <xf numFmtId="165" fontId="0" fillId="2" borderId="7" xfId="4" applyNumberFormat="1" applyFont="1" applyFill="1" applyBorder="1" applyAlignment="1">
      <alignment horizontal="right"/>
    </xf>
    <xf numFmtId="44" fontId="0" fillId="7" borderId="0" xfId="3" applyNumberFormat="1" applyFont="1" applyFill="1" applyProtection="1">
      <protection locked="0"/>
    </xf>
    <xf numFmtId="0" fontId="44" fillId="2" borderId="0" xfId="0" applyFont="1" applyFill="1"/>
    <xf numFmtId="9" fontId="0" fillId="2" borderId="7" xfId="0" applyNumberFormat="1" applyFill="1" applyBorder="1"/>
    <xf numFmtId="164" fontId="0" fillId="7" borderId="44" xfId="3" applyNumberFormat="1" applyFont="1" applyFill="1" applyBorder="1" applyAlignment="1" applyProtection="1">
      <alignment horizontal="center" vertical="center"/>
      <protection locked="0"/>
    </xf>
    <xf numFmtId="169" fontId="0" fillId="7" borderId="44" xfId="1" applyNumberFormat="1" applyFont="1" applyFill="1" applyBorder="1" applyAlignment="1" applyProtection="1">
      <alignment horizontal="center" vertical="center"/>
      <protection locked="0"/>
    </xf>
    <xf numFmtId="169" fontId="0" fillId="7" borderId="45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164" fontId="9" fillId="2" borderId="44" xfId="3" applyNumberFormat="1" applyFont="1" applyFill="1" applyBorder="1" applyAlignment="1">
      <alignment horizontal="right"/>
    </xf>
    <xf numFmtId="1" fontId="0" fillId="2" borderId="7" xfId="4" applyNumberFormat="1" applyFont="1" applyFill="1" applyBorder="1" applyAlignment="1">
      <alignment horizontal="right"/>
    </xf>
    <xf numFmtId="3" fontId="6" fillId="2" borderId="51" xfId="0" applyNumberFormat="1" applyFont="1" applyFill="1" applyBorder="1" applyAlignment="1" applyProtection="1"/>
    <xf numFmtId="0" fontId="18" fillId="2" borderId="34" xfId="0" applyFont="1" applyFill="1" applyBorder="1" applyAlignment="1"/>
    <xf numFmtId="0" fontId="0" fillId="2" borderId="4" xfId="0" applyFill="1" applyBorder="1"/>
    <xf numFmtId="0" fontId="24" fillId="0" borderId="0" xfId="0" applyFont="1" applyAlignment="1">
      <alignment horizontal="center" wrapText="1"/>
    </xf>
    <xf numFmtId="164" fontId="23" fillId="0" borderId="0" xfId="3" applyNumberFormat="1" applyFont="1"/>
    <xf numFmtId="6" fontId="23" fillId="0" borderId="0" xfId="3" applyNumberFormat="1" applyFont="1"/>
    <xf numFmtId="0" fontId="3" fillId="0" borderId="0" xfId="0" applyFont="1"/>
    <xf numFmtId="164" fontId="0" fillId="0" borderId="0" xfId="3" applyNumberFormat="1" applyFont="1"/>
    <xf numFmtId="0" fontId="1" fillId="2" borderId="0" xfId="0" applyFont="1" applyFill="1"/>
    <xf numFmtId="164" fontId="1" fillId="2" borderId="0" xfId="3" applyNumberFormat="1" applyFont="1" applyFill="1"/>
    <xf numFmtId="0" fontId="19" fillId="13" borderId="0" xfId="11" applyFont="1" applyFill="1" applyBorder="1"/>
    <xf numFmtId="0" fontId="9" fillId="13" borderId="0" xfId="11" applyFont="1" applyFill="1" applyBorder="1"/>
    <xf numFmtId="0" fontId="9" fillId="2" borderId="0" xfId="0" applyFont="1" applyFill="1" applyBorder="1" applyProtection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9" fontId="1" fillId="2" borderId="3" xfId="0" applyNumberFormat="1" applyFont="1" applyFill="1" applyBorder="1" applyAlignment="1">
      <alignment vertical="center"/>
    </xf>
    <xf numFmtId="9" fontId="1" fillId="2" borderId="0" xfId="4" applyFont="1" applyFill="1"/>
    <xf numFmtId="0" fontId="1" fillId="2" borderId="2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2" fontId="1" fillId="2" borderId="28" xfId="0" applyNumberFormat="1" applyFont="1" applyFill="1" applyBorder="1" applyAlignment="1">
      <alignment vertical="center"/>
    </xf>
    <xf numFmtId="2" fontId="1" fillId="2" borderId="0" xfId="0" applyNumberFormat="1" applyFont="1" applyFill="1"/>
    <xf numFmtId="164" fontId="1" fillId="2" borderId="0" xfId="3" applyNumberFormat="1" applyFont="1" applyFill="1" applyBorder="1"/>
    <xf numFmtId="164" fontId="1" fillId="2" borderId="6" xfId="3" applyNumberFormat="1" applyFont="1" applyFill="1" applyBorder="1"/>
    <xf numFmtId="0" fontId="1" fillId="12" borderId="0" xfId="0" applyFont="1" applyFill="1"/>
    <xf numFmtId="0" fontId="3" fillId="2" borderId="0" xfId="0" applyFont="1" applyFill="1" applyAlignment="1">
      <alignment horizontal="center" vertical="center"/>
    </xf>
    <xf numFmtId="9" fontId="1" fillId="2" borderId="0" xfId="0" applyNumberFormat="1" applyFont="1" applyFill="1"/>
    <xf numFmtId="0" fontId="0" fillId="2" borderId="0" xfId="0" applyFont="1" applyFill="1" applyAlignment="1"/>
    <xf numFmtId="9" fontId="1" fillId="2" borderId="0" xfId="4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9" fontId="1" fillId="2" borderId="0" xfId="0" applyNumberFormat="1" applyFont="1" applyFill="1" applyBorder="1" applyAlignment="1">
      <alignment vertical="center"/>
    </xf>
    <xf numFmtId="0" fontId="3" fillId="12" borderId="0" xfId="0" applyFont="1" applyFill="1" applyAlignment="1">
      <alignment wrapText="1"/>
    </xf>
    <xf numFmtId="164" fontId="3" fillId="12" borderId="0" xfId="0" applyNumberFormat="1" applyFont="1" applyFill="1" applyAlignment="1">
      <alignment vertical="center"/>
    </xf>
    <xf numFmtId="0" fontId="3" fillId="18" borderId="0" xfId="0" applyFont="1" applyFill="1"/>
    <xf numFmtId="0" fontId="0" fillId="0" borderId="0" xfId="0" applyFill="1"/>
    <xf numFmtId="0" fontId="0" fillId="0" borderId="29" xfId="0" applyFill="1" applyBorder="1"/>
    <xf numFmtId="0" fontId="0" fillId="0" borderId="30" xfId="0" applyFill="1" applyBorder="1" applyAlignment="1">
      <alignment horizontal="center"/>
    </xf>
    <xf numFmtId="1" fontId="0" fillId="0" borderId="0" xfId="0" applyNumberFormat="1" applyFill="1"/>
    <xf numFmtId="164" fontId="0" fillId="0" borderId="0" xfId="3" applyNumberFormat="1" applyFont="1" applyFill="1"/>
    <xf numFmtId="0" fontId="5" fillId="12" borderId="0" xfId="11" applyFont="1" applyFill="1" applyBorder="1"/>
    <xf numFmtId="164" fontId="1" fillId="2" borderId="0" xfId="0" applyNumberFormat="1" applyFont="1" applyFill="1"/>
    <xf numFmtId="164" fontId="0" fillId="0" borderId="0" xfId="0" applyNumberFormat="1"/>
    <xf numFmtId="0" fontId="9" fillId="13" borderId="13" xfId="11" applyFont="1" applyFill="1" applyBorder="1"/>
    <xf numFmtId="9" fontId="1" fillId="2" borderId="14" xfId="0" applyNumberFormat="1" applyFont="1" applyFill="1" applyBorder="1"/>
    <xf numFmtId="169" fontId="1" fillId="2" borderId="0" xfId="1" applyNumberFormat="1" applyFont="1" applyFill="1" applyAlignment="1">
      <alignment vertical="top"/>
    </xf>
    <xf numFmtId="169" fontId="1" fillId="2" borderId="14" xfId="1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3" fillId="0" borderId="0" xfId="0" applyFont="1" applyFill="1"/>
    <xf numFmtId="0" fontId="24" fillId="0" borderId="0" xfId="0" applyFont="1" applyFill="1"/>
    <xf numFmtId="0" fontId="3" fillId="20" borderId="13" xfId="0" applyFont="1" applyFill="1" applyBorder="1"/>
    <xf numFmtId="0" fontId="0" fillId="20" borderId="18" xfId="0" applyFill="1" applyBorder="1"/>
    <xf numFmtId="0" fontId="0" fillId="20" borderId="14" xfId="0" applyFill="1" applyBorder="1"/>
    <xf numFmtId="6" fontId="23" fillId="7" borderId="0" xfId="3" applyNumberFormat="1" applyFont="1" applyFill="1" applyProtection="1">
      <protection locked="0"/>
    </xf>
    <xf numFmtId="164" fontId="3" fillId="18" borderId="0" xfId="3" applyNumberFormat="1" applyFont="1" applyFill="1"/>
    <xf numFmtId="164" fontId="24" fillId="0" borderId="0" xfId="3" applyNumberFormat="1" applyFont="1" applyFill="1" applyAlignment="1">
      <alignment horizontal="center" wrapText="1"/>
    </xf>
    <xf numFmtId="164" fontId="45" fillId="0" borderId="0" xfId="3" applyNumberFormat="1" applyFont="1" applyFill="1"/>
    <xf numFmtId="164" fontId="0" fillId="17" borderId="0" xfId="3" applyNumberFormat="1" applyFont="1" applyFill="1"/>
    <xf numFmtId="0" fontId="19" fillId="2" borderId="0" xfId="0" applyFont="1" applyFill="1"/>
    <xf numFmtId="164" fontId="0" fillId="17" borderId="0" xfId="0" applyNumberFormat="1" applyFill="1"/>
    <xf numFmtId="164" fontId="0" fillId="7" borderId="45" xfId="3" applyNumberFormat="1" applyFont="1" applyFill="1" applyBorder="1" applyAlignment="1" applyProtection="1">
      <alignment horizontal="center" vertical="center"/>
      <protection locked="0"/>
    </xf>
    <xf numFmtId="0" fontId="0" fillId="7" borderId="0" xfId="0" applyFont="1" applyFill="1"/>
    <xf numFmtId="14" fontId="0" fillId="2" borderId="12" xfId="0" applyNumberFormat="1" applyFont="1" applyFill="1" applyBorder="1" applyAlignment="1">
      <alignment horizontal="right"/>
    </xf>
    <xf numFmtId="0" fontId="0" fillId="2" borderId="0" xfId="0" applyFont="1" applyFill="1" applyAlignment="1">
      <alignment textRotation="90"/>
    </xf>
    <xf numFmtId="0" fontId="0" fillId="2" borderId="44" xfId="0" applyFont="1" applyFill="1" applyBorder="1"/>
    <xf numFmtId="0" fontId="0" fillId="2" borderId="45" xfId="0" applyFont="1" applyFill="1" applyBorder="1"/>
    <xf numFmtId="164" fontId="0" fillId="2" borderId="45" xfId="0" applyNumberFormat="1" applyFont="1" applyFill="1" applyBorder="1"/>
    <xf numFmtId="0" fontId="0" fillId="4" borderId="18" xfId="0" applyFont="1" applyFill="1" applyBorder="1"/>
    <xf numFmtId="164" fontId="0" fillId="2" borderId="0" xfId="0" applyNumberFormat="1" applyFont="1" applyFill="1" applyAlignment="1">
      <alignment horizontal="right"/>
    </xf>
    <xf numFmtId="0" fontId="0" fillId="7" borderId="0" xfId="0" applyFont="1" applyFill="1" applyProtection="1">
      <protection locked="0"/>
    </xf>
    <xf numFmtId="0" fontId="0" fillId="2" borderId="6" xfId="0" applyFont="1" applyFill="1" applyBorder="1"/>
    <xf numFmtId="0" fontId="0" fillId="7" borderId="44" xfId="0" applyFont="1" applyFill="1" applyBorder="1" applyProtection="1">
      <protection locked="0"/>
    </xf>
    <xf numFmtId="2" fontId="0" fillId="2" borderId="44" xfId="0" applyNumberFormat="1" applyFont="1" applyFill="1" applyBorder="1"/>
    <xf numFmtId="10" fontId="0" fillId="7" borderId="44" xfId="0" applyNumberFormat="1" applyFont="1" applyFill="1" applyBorder="1" applyProtection="1">
      <protection locked="0"/>
    </xf>
    <xf numFmtId="0" fontId="0" fillId="7" borderId="45" xfId="0" applyFont="1" applyFill="1" applyBorder="1" applyProtection="1">
      <protection locked="0"/>
    </xf>
    <xf numFmtId="2" fontId="0" fillId="2" borderId="45" xfId="0" applyNumberFormat="1" applyFont="1" applyFill="1" applyBorder="1"/>
    <xf numFmtId="9" fontId="0" fillId="7" borderId="45" xfId="0" applyNumberFormat="1" applyFont="1" applyFill="1" applyBorder="1" applyProtection="1">
      <protection locked="0"/>
    </xf>
    <xf numFmtId="9" fontId="0" fillId="7" borderId="44" xfId="0" applyNumberFormat="1" applyFont="1" applyFill="1" applyBorder="1" applyAlignment="1" applyProtection="1">
      <alignment horizontal="center" vertical="center"/>
      <protection locked="0"/>
    </xf>
    <xf numFmtId="9" fontId="0" fillId="7" borderId="45" xfId="0" applyNumberFormat="1" applyFont="1" applyFill="1" applyBorder="1" applyAlignment="1" applyProtection="1">
      <alignment horizontal="center" vertical="center"/>
      <protection locked="0"/>
    </xf>
    <xf numFmtId="2" fontId="0" fillId="2" borderId="0" xfId="0" applyNumberFormat="1" applyFont="1" applyFill="1"/>
    <xf numFmtId="6" fontId="0" fillId="2" borderId="0" xfId="0" applyNumberFormat="1" applyFont="1" applyFill="1" applyBorder="1"/>
    <xf numFmtId="9" fontId="0" fillId="2" borderId="0" xfId="0" applyNumberFormat="1" applyFont="1" applyFill="1" applyBorder="1"/>
    <xf numFmtId="0" fontId="0" fillId="2" borderId="0" xfId="0" applyFont="1" applyFill="1" applyBorder="1" applyAlignment="1">
      <alignment horizontal="right" vertical="center"/>
    </xf>
    <xf numFmtId="9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/>
    </xf>
    <xf numFmtId="0" fontId="9" fillId="2" borderId="0" xfId="0" applyFont="1" applyFill="1" applyProtection="1"/>
    <xf numFmtId="0" fontId="9" fillId="7" borderId="6" xfId="0" applyNumberFormat="1" applyFont="1" applyFill="1" applyBorder="1" applyAlignment="1" applyProtection="1">
      <protection locked="0"/>
    </xf>
    <xf numFmtId="0" fontId="9" fillId="2" borderId="6" xfId="0" applyNumberFormat="1" applyFont="1" applyFill="1" applyBorder="1" applyAlignment="1" applyProtection="1">
      <protection locked="0"/>
    </xf>
    <xf numFmtId="9" fontId="0" fillId="7" borderId="44" xfId="0" applyNumberFormat="1" applyFont="1" applyFill="1" applyBorder="1" applyProtection="1">
      <protection locked="0"/>
    </xf>
    <xf numFmtId="0" fontId="3" fillId="2" borderId="52" xfId="0" applyFont="1" applyFill="1" applyBorder="1" applyAlignment="1">
      <alignment horizontal="center" wrapText="1"/>
    </xf>
    <xf numFmtId="0" fontId="3" fillId="2" borderId="56" xfId="0" applyFont="1" applyFill="1" applyBorder="1" applyAlignment="1">
      <alignment horizontal="center" wrapText="1"/>
    </xf>
    <xf numFmtId="165" fontId="23" fillId="2" borderId="1" xfId="4" applyNumberFormat="1" applyFont="1" applyFill="1" applyBorder="1"/>
    <xf numFmtId="165" fontId="23" fillId="2" borderId="3" xfId="4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5" fontId="0" fillId="2" borderId="3" xfId="0" applyNumberFormat="1" applyFill="1" applyBorder="1"/>
    <xf numFmtId="10" fontId="0" fillId="2" borderId="5" xfId="0" applyNumberFormat="1" applyFill="1" applyBorder="1"/>
    <xf numFmtId="0" fontId="0" fillId="2" borderId="5" xfId="0" applyFill="1" applyBorder="1"/>
    <xf numFmtId="5" fontId="0" fillId="2" borderId="5" xfId="0" applyNumberFormat="1" applyFill="1" applyBorder="1"/>
    <xf numFmtId="5" fontId="0" fillId="2" borderId="28" xfId="0" applyNumberFormat="1" applyFill="1" applyBorder="1"/>
    <xf numFmtId="0" fontId="24" fillId="2" borderId="4" xfId="0" applyFont="1" applyFill="1" applyBorder="1"/>
    <xf numFmtId="0" fontId="24" fillId="2" borderId="0" xfId="0" applyFont="1" applyFill="1" applyBorder="1"/>
    <xf numFmtId="5" fontId="24" fillId="2" borderId="5" xfId="0" applyNumberFormat="1" applyFont="1" applyFill="1" applyBorder="1"/>
    <xf numFmtId="5" fontId="0" fillId="7" borderId="28" xfId="0" applyNumberFormat="1" applyFill="1" applyBorder="1" applyProtection="1">
      <protection locked="0"/>
    </xf>
    <xf numFmtId="0" fontId="3" fillId="2" borderId="4" xfId="0" applyFont="1" applyFill="1" applyBorder="1"/>
    <xf numFmtId="0" fontId="0" fillId="2" borderId="27" xfId="0" applyFill="1" applyBorder="1"/>
    <xf numFmtId="5" fontId="0" fillId="0" borderId="28" xfId="0" applyNumberFormat="1" applyFill="1" applyBorder="1"/>
    <xf numFmtId="9" fontId="0" fillId="7" borderId="44" xfId="4" applyFont="1" applyFill="1" applyBorder="1" applyAlignment="1" applyProtection="1">
      <alignment horizontal="center" vertical="center"/>
      <protection locked="0"/>
    </xf>
    <xf numFmtId="9" fontId="0" fillId="7" borderId="45" xfId="4" applyFont="1" applyFill="1" applyBorder="1" applyAlignment="1" applyProtection="1">
      <alignment horizontal="center" vertical="center"/>
      <protection locked="0"/>
    </xf>
    <xf numFmtId="9" fontId="0" fillId="2" borderId="7" xfId="4" applyFont="1" applyFill="1" applyBorder="1" applyAlignment="1">
      <alignment horizontal="right"/>
    </xf>
    <xf numFmtId="1" fontId="0" fillId="7" borderId="44" xfId="4" applyNumberFormat="1" applyFont="1" applyFill="1" applyBorder="1" applyAlignment="1" applyProtection="1">
      <alignment horizontal="center" vertical="center"/>
      <protection locked="0"/>
    </xf>
    <xf numFmtId="1" fontId="0" fillId="7" borderId="45" xfId="4" applyNumberFormat="1" applyFont="1" applyFill="1" applyBorder="1" applyAlignment="1" applyProtection="1">
      <alignment horizontal="center" vertical="center"/>
      <protection locked="0"/>
    </xf>
    <xf numFmtId="0" fontId="0" fillId="23" borderId="0" xfId="0" applyFill="1"/>
    <xf numFmtId="9" fontId="0" fillId="23" borderId="0" xfId="0" applyNumberFormat="1" applyFill="1"/>
    <xf numFmtId="10" fontId="23" fillId="23" borderId="0" xfId="4" applyNumberFormat="1" applyFont="1" applyFill="1"/>
    <xf numFmtId="0" fontId="34" fillId="2" borderId="0" xfId="0" applyFont="1" applyFill="1" applyAlignment="1">
      <alignment horizontal="center" vertical="center" textRotation="90"/>
    </xf>
    <xf numFmtId="0" fontId="0" fillId="2" borderId="0" xfId="0" applyFill="1" applyAlignment="1">
      <alignment horizontal="center" vertical="center" readingOrder="1"/>
    </xf>
    <xf numFmtId="0" fontId="3" fillId="2" borderId="32" xfId="0" applyFont="1" applyFill="1" applyBorder="1" applyAlignment="1">
      <alignment horizontal="center" vertical="center" readingOrder="1"/>
    </xf>
    <xf numFmtId="0" fontId="3" fillId="2" borderId="32" xfId="0" applyFont="1" applyFill="1" applyBorder="1" applyAlignment="1">
      <alignment horizontal="center" vertical="center" wrapText="1" readingOrder="1"/>
    </xf>
    <xf numFmtId="49" fontId="0" fillId="2" borderId="7" xfId="3" applyNumberFormat="1" applyFont="1" applyFill="1" applyBorder="1" applyAlignment="1">
      <alignment horizontal="right"/>
    </xf>
    <xf numFmtId="164" fontId="33" fillId="2" borderId="28" xfId="0" applyNumberFormat="1" applyFont="1" applyFill="1" applyBorder="1"/>
    <xf numFmtId="49" fontId="0" fillId="2" borderId="0" xfId="0" applyNumberFormat="1" applyFill="1" applyAlignment="1">
      <alignment horizontal="left"/>
    </xf>
    <xf numFmtId="49" fontId="0" fillId="2" borderId="0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right"/>
    </xf>
    <xf numFmtId="0" fontId="18" fillId="6" borderId="18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/>
    </xf>
    <xf numFmtId="3" fontId="6" fillId="2" borderId="36" xfId="0" applyNumberFormat="1" applyFont="1" applyFill="1" applyBorder="1" applyAlignment="1" applyProtection="1">
      <alignment horizontal="center"/>
    </xf>
    <xf numFmtId="3" fontId="6" fillId="2" borderId="51" xfId="0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3" fillId="6" borderId="13" xfId="0" applyFont="1" applyFill="1" applyBorder="1" applyAlignment="1"/>
    <xf numFmtId="0" fontId="3" fillId="6" borderId="14" xfId="0" applyFont="1" applyFill="1" applyBorder="1" applyAlignment="1"/>
    <xf numFmtId="0" fontId="18" fillId="2" borderId="46" xfId="0" applyFont="1" applyFill="1" applyBorder="1"/>
    <xf numFmtId="0" fontId="3" fillId="25" borderId="13" xfId="0" applyFont="1" applyFill="1" applyBorder="1" applyAlignment="1"/>
    <xf numFmtId="0" fontId="3" fillId="25" borderId="18" xfId="0" applyFont="1" applyFill="1" applyBorder="1" applyAlignment="1"/>
    <xf numFmtId="0" fontId="0" fillId="25" borderId="18" xfId="0" applyFill="1" applyBorder="1"/>
    <xf numFmtId="0" fontId="0" fillId="25" borderId="14" xfId="0" applyFill="1" applyBorder="1"/>
    <xf numFmtId="0" fontId="3" fillId="2" borderId="0" xfId="0" applyFont="1" applyFill="1" applyAlignment="1">
      <alignment horizontal="center"/>
    </xf>
    <xf numFmtId="0" fontId="3" fillId="6" borderId="58" xfId="0" applyFont="1" applyFill="1" applyBorder="1"/>
    <xf numFmtId="0" fontId="3" fillId="2" borderId="59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 wrapText="1"/>
    </xf>
    <xf numFmtId="169" fontId="0" fillId="7" borderId="7" xfId="1" applyNumberFormat="1" applyFont="1" applyFill="1" applyBorder="1" applyAlignment="1" applyProtection="1">
      <alignment vertical="center"/>
      <protection locked="0"/>
    </xf>
    <xf numFmtId="169" fontId="0" fillId="7" borderId="7" xfId="1" applyNumberFormat="1" applyFont="1" applyFill="1" applyBorder="1" applyProtection="1">
      <protection locked="0"/>
    </xf>
    <xf numFmtId="169" fontId="3" fillId="4" borderId="7" xfId="1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3" fontId="5" fillId="2" borderId="7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>
      <alignment horizontal="center"/>
    </xf>
    <xf numFmtId="169" fontId="17" fillId="2" borderId="7" xfId="1" applyNumberFormat="1" applyFont="1" applyFill="1" applyBorder="1" applyAlignment="1">
      <alignment horizontal="right"/>
    </xf>
    <xf numFmtId="1" fontId="6" fillId="2" borderId="7" xfId="1" applyNumberFormat="1" applyFont="1" applyFill="1" applyBorder="1" applyAlignment="1" applyProtection="1">
      <alignment horizontal="center"/>
    </xf>
    <xf numFmtId="1" fontId="17" fillId="2" borderId="7" xfId="1" applyNumberFormat="1" applyFont="1" applyFill="1" applyBorder="1" applyAlignment="1">
      <alignment horizontal="center"/>
    </xf>
    <xf numFmtId="1" fontId="6" fillId="2" borderId="10" xfId="1" applyNumberFormat="1" applyFont="1" applyFill="1" applyBorder="1" applyAlignment="1" applyProtection="1">
      <alignment horizontal="center"/>
    </xf>
    <xf numFmtId="0" fontId="18" fillId="6" borderId="48" xfId="0" applyFont="1" applyFill="1" applyBorder="1" applyAlignment="1">
      <alignment horizontal="left"/>
    </xf>
    <xf numFmtId="0" fontId="18" fillId="2" borderId="54" xfId="0" applyFont="1" applyFill="1" applyBorder="1" applyAlignment="1">
      <alignment horizontal="centerContinuous"/>
    </xf>
    <xf numFmtId="0" fontId="18" fillId="2" borderId="34" xfId="0" applyFont="1" applyFill="1" applyBorder="1" applyAlignment="1">
      <alignment horizontal="centerContinuous"/>
    </xf>
    <xf numFmtId="0" fontId="18" fillId="2" borderId="55" xfId="0" applyFont="1" applyFill="1" applyBorder="1" applyAlignment="1">
      <alignment horizontal="centerContinuous"/>
    </xf>
    <xf numFmtId="3" fontId="6" fillId="2" borderId="36" xfId="0" applyNumberFormat="1" applyFont="1" applyFill="1" applyBorder="1" applyAlignment="1" applyProtection="1">
      <alignment vertical="center"/>
    </xf>
    <xf numFmtId="169" fontId="6" fillId="2" borderId="7" xfId="1" applyNumberFormat="1" applyFont="1" applyFill="1" applyBorder="1" applyAlignment="1" applyProtection="1">
      <alignment horizontal="right"/>
    </xf>
    <xf numFmtId="3" fontId="5" fillId="2" borderId="43" xfId="0" applyNumberFormat="1" applyFont="1" applyFill="1" applyBorder="1" applyAlignment="1" applyProtection="1">
      <alignment horizontal="right"/>
    </xf>
    <xf numFmtId="0" fontId="18" fillId="6" borderId="57" xfId="0" applyFont="1" applyFill="1" applyBorder="1" applyAlignment="1">
      <alignment horizontal="center"/>
    </xf>
    <xf numFmtId="0" fontId="18" fillId="6" borderId="51" xfId="0" applyFont="1" applyFill="1" applyBorder="1" applyAlignment="1">
      <alignment horizontal="center"/>
    </xf>
    <xf numFmtId="0" fontId="18" fillId="6" borderId="13" xfId="0" applyFont="1" applyFill="1" applyBorder="1" applyAlignment="1">
      <alignment horizontal="left"/>
    </xf>
    <xf numFmtId="9" fontId="6" fillId="2" borderId="36" xfId="4" applyFont="1" applyFill="1" applyBorder="1" applyAlignment="1" applyProtection="1">
      <alignment horizontal="right"/>
    </xf>
    <xf numFmtId="9" fontId="6" fillId="2" borderId="52" xfId="4" applyFont="1" applyFill="1" applyBorder="1" applyAlignment="1" applyProtection="1">
      <alignment horizontal="right"/>
    </xf>
    <xf numFmtId="9" fontId="6" fillId="2" borderId="53" xfId="4" applyFont="1" applyFill="1" applyBorder="1" applyAlignment="1" applyProtection="1">
      <alignment horizontal="right"/>
    </xf>
    <xf numFmtId="0" fontId="3" fillId="2" borderId="43" xfId="0" applyFont="1" applyFill="1" applyBorder="1"/>
    <xf numFmtId="0" fontId="3" fillId="25" borderId="13" xfId="0" applyFont="1" applyFill="1" applyBorder="1"/>
    <xf numFmtId="0" fontId="18" fillId="2" borderId="13" xfId="0" applyFont="1" applyFill="1" applyBorder="1" applyAlignment="1">
      <alignment horizontal="left"/>
    </xf>
    <xf numFmtId="0" fontId="17" fillId="0" borderId="14" xfId="0" applyFont="1" applyFill="1" applyBorder="1" applyProtection="1">
      <protection locked="0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Border="1"/>
    <xf numFmtId="44" fontId="0" fillId="2" borderId="0" xfId="0" applyNumberFormat="1" applyFill="1" applyBorder="1"/>
    <xf numFmtId="0" fontId="3" fillId="2" borderId="49" xfId="0" applyFont="1" applyFill="1" applyBorder="1"/>
    <xf numFmtId="164" fontId="0" fillId="7" borderId="57" xfId="3" applyNumberFormat="1" applyFont="1" applyFill="1" applyBorder="1" applyProtection="1">
      <protection locked="0"/>
    </xf>
    <xf numFmtId="164" fontId="3" fillId="2" borderId="57" xfId="0" applyNumberFormat="1" applyFont="1" applyFill="1" applyBorder="1"/>
    <xf numFmtId="164" fontId="0" fillId="2" borderId="51" xfId="0" applyNumberFormat="1" applyFont="1" applyFill="1" applyBorder="1"/>
    <xf numFmtId="0" fontId="3" fillId="4" borderId="0" xfId="0" applyFont="1" applyFill="1" applyAlignment="1"/>
    <xf numFmtId="9" fontId="9" fillId="7" borderId="44" xfId="4" applyFont="1" applyFill="1" applyBorder="1" applyAlignment="1" applyProtection="1">
      <alignment horizontal="center" vertical="center"/>
    </xf>
    <xf numFmtId="9" fontId="0" fillId="24" borderId="44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/>
    <xf numFmtId="169" fontId="0" fillId="24" borderId="44" xfId="1" applyNumberFormat="1" applyFont="1" applyFill="1" applyBorder="1" applyAlignment="1" applyProtection="1">
      <alignment horizontal="center" vertical="center"/>
      <protection locked="0"/>
    </xf>
    <xf numFmtId="9" fontId="0" fillId="24" borderId="44" xfId="4" applyFont="1" applyFill="1" applyBorder="1" applyAlignment="1" applyProtection="1">
      <alignment horizontal="center" vertical="center"/>
      <protection locked="0"/>
    </xf>
    <xf numFmtId="2" fontId="0" fillId="24" borderId="44" xfId="0" applyNumberFormat="1" applyFont="1" applyFill="1" applyBorder="1"/>
    <xf numFmtId="164" fontId="0" fillId="24" borderId="44" xfId="3" applyNumberFormat="1" applyFont="1" applyFill="1" applyBorder="1"/>
    <xf numFmtId="0" fontId="3" fillId="2" borderId="57" xfId="0" applyFont="1" applyFill="1" applyBorder="1"/>
    <xf numFmtId="0" fontId="9" fillId="0" borderId="6" xfId="0" applyNumberFormat="1" applyFont="1" applyFill="1" applyBorder="1" applyAlignment="1" applyProtection="1">
      <protection locked="0"/>
    </xf>
    <xf numFmtId="0" fontId="0" fillId="0" borderId="65" xfId="0" applyFont="1" applyFill="1" applyBorder="1" applyAlignment="1" applyProtection="1">
      <alignment horizontal="center"/>
      <protection locked="0"/>
    </xf>
    <xf numFmtId="0" fontId="0" fillId="7" borderId="65" xfId="0" applyFont="1" applyFill="1" applyBorder="1" applyAlignment="1" applyProtection="1">
      <alignment horizontal="center"/>
      <protection locked="0"/>
    </xf>
    <xf numFmtId="0" fontId="3" fillId="25" borderId="2" xfId="0" applyFont="1" applyFill="1" applyBorder="1" applyAlignment="1">
      <alignment horizontal="centerContinuous"/>
    </xf>
    <xf numFmtId="0" fontId="3" fillId="25" borderId="3" xfId="0" applyFont="1" applyFill="1" applyBorder="1" applyAlignment="1">
      <alignment horizontal="centerContinuous"/>
    </xf>
    <xf numFmtId="0" fontId="3" fillId="25" borderId="1" xfId="0" applyFont="1" applyFill="1" applyBorder="1" applyAlignment="1">
      <alignment horizontal="centerContinuous"/>
    </xf>
    <xf numFmtId="165" fontId="2" fillId="2" borderId="0" xfId="4" applyNumberFormat="1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0" fillId="0" borderId="0" xfId="0" applyFont="1" applyFill="1" applyBorder="1"/>
    <xf numFmtId="0" fontId="39" fillId="2" borderId="0" xfId="0" applyFont="1" applyFill="1" applyBorder="1" applyAlignment="1">
      <alignment horizontal="center" vertical="center" wrapText="1"/>
    </xf>
    <xf numFmtId="164" fontId="0" fillId="0" borderId="0" xfId="3" applyNumberFormat="1" applyFont="1" applyFill="1" applyBorder="1" applyProtection="1">
      <protection locked="0"/>
    </xf>
    <xf numFmtId="9" fontId="0" fillId="7" borderId="0" xfId="4" applyFont="1" applyFill="1" applyProtection="1">
      <protection locked="0"/>
    </xf>
    <xf numFmtId="9" fontId="0" fillId="7" borderId="44" xfId="4" applyNumberFormat="1" applyFont="1" applyFill="1" applyBorder="1" applyAlignment="1" applyProtection="1">
      <alignment horizontal="center"/>
      <protection locked="0"/>
    </xf>
    <xf numFmtId="9" fontId="0" fillId="7" borderId="45" xfId="4" applyNumberFormat="1" applyFont="1" applyFill="1" applyBorder="1" applyAlignment="1" applyProtection="1">
      <alignment horizontal="center"/>
      <protection locked="0"/>
    </xf>
    <xf numFmtId="164" fontId="0" fillId="2" borderId="57" xfId="0" applyNumberFormat="1" applyFont="1" applyFill="1" applyBorder="1"/>
    <xf numFmtId="9" fontId="0" fillId="2" borderId="7" xfId="4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NumberFormat="1" applyFill="1" applyBorder="1" applyAlignment="1">
      <alignment horizontal="left"/>
    </xf>
    <xf numFmtId="0" fontId="0" fillId="2" borderId="34" xfId="0" applyNumberForma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33" fillId="2" borderId="4" xfId="0" applyFont="1" applyFill="1" applyBorder="1" applyAlignment="1"/>
    <xf numFmtId="0" fontId="39" fillId="2" borderId="0" xfId="0" applyFont="1" applyFill="1" applyBorder="1" applyAlignment="1">
      <alignment vertical="center"/>
    </xf>
    <xf numFmtId="0" fontId="39" fillId="2" borderId="0" xfId="0" applyFont="1" applyFill="1" applyBorder="1" applyAlignment="1"/>
    <xf numFmtId="0" fontId="39" fillId="2" borderId="5" xfId="0" applyFont="1" applyFill="1" applyBorder="1" applyAlignment="1">
      <alignment vertical="center"/>
    </xf>
    <xf numFmtId="44" fontId="0" fillId="0" borderId="0" xfId="3" applyFont="1" applyFill="1" applyBorder="1" applyProtection="1">
      <protection locked="0"/>
    </xf>
    <xf numFmtId="0" fontId="9" fillId="7" borderId="0" xfId="0" applyFont="1" applyFill="1"/>
    <xf numFmtId="0" fontId="33" fillId="7" borderId="6" xfId="0" applyFont="1" applyFill="1" applyBorder="1" applyProtection="1">
      <protection locked="0"/>
    </xf>
    <xf numFmtId="164" fontId="33" fillId="7" borderId="28" xfId="0" applyNumberFormat="1" applyFont="1" applyFill="1" applyBorder="1" applyProtection="1">
      <protection locked="0"/>
    </xf>
    <xf numFmtId="0" fontId="11" fillId="4" borderId="0" xfId="0" applyFont="1" applyFill="1"/>
    <xf numFmtId="0" fontId="46" fillId="4" borderId="0" xfId="0" applyFont="1" applyFill="1"/>
    <xf numFmtId="0" fontId="0" fillId="2" borderId="0" xfId="0" applyFill="1" applyAlignment="1">
      <alignment horizontal="center" vertical="center" wrapText="1"/>
    </xf>
    <xf numFmtId="9" fontId="9" fillId="7" borderId="0" xfId="4" applyFont="1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3" fillId="2" borderId="0" xfId="0" applyFont="1" applyFill="1" applyAlignment="1">
      <alignment horizontal="right"/>
    </xf>
    <xf numFmtId="9" fontId="9" fillId="2" borderId="0" xfId="0" applyNumberFormat="1" applyFont="1" applyFill="1" applyBorder="1" applyAlignment="1" applyProtection="1">
      <alignment horizontal="center"/>
    </xf>
    <xf numFmtId="9" fontId="0" fillId="2" borderId="0" xfId="0" applyNumberFormat="1" applyFont="1" applyFill="1" applyAlignment="1">
      <alignment horizontal="center"/>
    </xf>
    <xf numFmtId="9" fontId="0" fillId="2" borderId="0" xfId="4" applyNumberFormat="1" applyFont="1" applyFill="1" applyAlignment="1">
      <alignment horizontal="center"/>
    </xf>
    <xf numFmtId="9" fontId="0" fillId="7" borderId="0" xfId="4" applyNumberFormat="1" applyFont="1" applyFill="1" applyAlignment="1" applyProtection="1">
      <alignment horizontal="center"/>
      <protection locked="0"/>
    </xf>
    <xf numFmtId="0" fontId="0" fillId="2" borderId="49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1" fillId="2" borderId="0" xfId="0" applyFont="1" applyFill="1" applyAlignment="1"/>
    <xf numFmtId="164" fontId="3" fillId="2" borderId="0" xfId="3" applyNumberFormat="1" applyFont="1" applyFill="1" applyAlignment="1">
      <alignment horizontal="center"/>
    </xf>
    <xf numFmtId="1" fontId="1" fillId="2" borderId="0" xfId="0" applyNumberFormat="1" applyFont="1" applyFill="1"/>
    <xf numFmtId="0" fontId="18" fillId="0" borderId="0" xfId="0" applyFont="1" applyFill="1"/>
    <xf numFmtId="2" fontId="3" fillId="0" borderId="0" xfId="0" applyNumberFormat="1" applyFont="1" applyFill="1"/>
    <xf numFmtId="3" fontId="3" fillId="2" borderId="13" xfId="0" applyNumberFormat="1" applyFont="1" applyFill="1" applyBorder="1"/>
    <xf numFmtId="3" fontId="0" fillId="2" borderId="13" xfId="0" applyNumberFormat="1" applyFont="1" applyFill="1" applyBorder="1"/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9" fontId="0" fillId="7" borderId="7" xfId="4" applyFont="1" applyFill="1" applyBorder="1" applyAlignment="1" applyProtection="1">
      <alignment horizontal="center" vertical="center"/>
      <protection locked="0"/>
    </xf>
    <xf numFmtId="9" fontId="0" fillId="7" borderId="7" xfId="4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>
      <alignment horizontal="center"/>
    </xf>
    <xf numFmtId="9" fontId="0" fillId="7" borderId="45" xfId="4" applyFont="1" applyFill="1" applyBorder="1" applyAlignment="1">
      <alignment horizontal="center"/>
    </xf>
    <xf numFmtId="164" fontId="9" fillId="0" borderId="7" xfId="3" applyNumberFormat="1" applyFont="1" applyFill="1" applyBorder="1" applyAlignment="1">
      <alignment horizontal="center"/>
    </xf>
    <xf numFmtId="0" fontId="0" fillId="2" borderId="60" xfId="0" applyFill="1" applyBorder="1"/>
    <xf numFmtId="0" fontId="3" fillId="2" borderId="63" xfId="0" applyFont="1" applyFill="1" applyBorder="1"/>
    <xf numFmtId="0" fontId="0" fillId="2" borderId="49" xfId="0" applyFill="1" applyBorder="1"/>
    <xf numFmtId="0" fontId="0" fillId="2" borderId="51" xfId="0" applyFill="1" applyBorder="1"/>
    <xf numFmtId="164" fontId="0" fillId="2" borderId="51" xfId="0" applyNumberFormat="1" applyFill="1" applyBorder="1"/>
    <xf numFmtId="164" fontId="0" fillId="2" borderId="51" xfId="3" applyNumberFormat="1" applyFont="1" applyFill="1" applyBorder="1"/>
    <xf numFmtId="0" fontId="3" fillId="4" borderId="49" xfId="0" applyFont="1" applyFill="1" applyBorder="1"/>
    <xf numFmtId="164" fontId="3" fillId="4" borderId="51" xfId="0" applyNumberFormat="1" applyFont="1" applyFill="1" applyBorder="1"/>
    <xf numFmtId="9" fontId="0" fillId="7" borderId="44" xfId="0" applyNumberFormat="1" applyFont="1" applyFill="1" applyBorder="1" applyAlignment="1" applyProtection="1">
      <alignment horizontal="left" vertical="center"/>
      <protection locked="0"/>
    </xf>
    <xf numFmtId="164" fontId="0" fillId="2" borderId="34" xfId="3" applyNumberFormat="1" applyFont="1" applyFill="1" applyBorder="1" applyAlignment="1">
      <alignment horizontal="left"/>
    </xf>
    <xf numFmtId="0" fontId="3" fillId="17" borderId="0" xfId="0" applyFont="1" applyFill="1" applyBorder="1"/>
    <xf numFmtId="0" fontId="0" fillId="17" borderId="0" xfId="0" applyFill="1" applyBorder="1"/>
    <xf numFmtId="0" fontId="19" fillId="23" borderId="0" xfId="0" applyFont="1" applyFill="1" applyBorder="1"/>
    <xf numFmtId="164" fontId="9" fillId="23" borderId="0" xfId="3" applyNumberFormat="1" applyFont="1" applyFill="1" applyBorder="1"/>
    <xf numFmtId="9" fontId="9" fillId="23" borderId="0" xfId="0" applyNumberFormat="1" applyFont="1" applyFill="1" applyBorder="1"/>
    <xf numFmtId="0" fontId="9" fillId="23" borderId="0" xfId="0" applyFont="1" applyFill="1" applyBorder="1"/>
    <xf numFmtId="0" fontId="9" fillId="23" borderId="0" xfId="0" applyFont="1" applyFill="1"/>
    <xf numFmtId="0" fontId="34" fillId="0" borderId="0" xfId="0" applyFont="1" applyFill="1" applyAlignment="1">
      <alignment vertical="center" textRotation="90"/>
    </xf>
    <xf numFmtId="9" fontId="3" fillId="2" borderId="0" xfId="0" applyNumberFormat="1" applyFont="1" applyFill="1" applyBorder="1" applyAlignment="1">
      <alignment horizontal="center"/>
    </xf>
    <xf numFmtId="43" fontId="1" fillId="2" borderId="0" xfId="1" applyFont="1" applyFill="1"/>
    <xf numFmtId="44" fontId="0" fillId="2" borderId="0" xfId="0" applyNumberFormat="1" applyFill="1"/>
    <xf numFmtId="9" fontId="9" fillId="7" borderId="44" xfId="4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/>
    </xf>
    <xf numFmtId="0" fontId="20" fillId="2" borderId="31" xfId="0" applyFont="1" applyFill="1" applyBorder="1"/>
    <xf numFmtId="0" fontId="3" fillId="6" borderId="13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14" xfId="0" applyNumberFormat="1" applyFill="1" applyBorder="1" applyAlignment="1" applyProtection="1">
      <alignment horizontal="center"/>
    </xf>
    <xf numFmtId="14" fontId="0" fillId="0" borderId="18" xfId="0" applyNumberFormat="1" applyFill="1" applyBorder="1" applyAlignment="1" applyProtection="1">
      <alignment horizontal="center"/>
    </xf>
    <xf numFmtId="14" fontId="0" fillId="0" borderId="14" xfId="0" applyNumberFormat="1" applyFill="1" applyBorder="1" applyAlignment="1" applyProtection="1">
      <alignment horizontal="center"/>
    </xf>
    <xf numFmtId="164" fontId="0" fillId="2" borderId="49" xfId="0" applyNumberFormat="1" applyFill="1" applyBorder="1" applyAlignment="1">
      <alignment horizontal="center"/>
    </xf>
    <xf numFmtId="164" fontId="0" fillId="2" borderId="51" xfId="0" applyNumberFormat="1" applyFill="1" applyBorder="1" applyAlignment="1">
      <alignment horizontal="center"/>
    </xf>
    <xf numFmtId="169" fontId="3" fillId="4" borderId="49" xfId="0" applyNumberFormat="1" applyFont="1" applyFill="1" applyBorder="1" applyAlignment="1">
      <alignment horizontal="center"/>
    </xf>
    <xf numFmtId="169" fontId="3" fillId="4" borderId="51" xfId="0" applyNumberFormat="1" applyFont="1" applyFill="1" applyBorder="1" applyAlignment="1">
      <alignment horizontal="center"/>
    </xf>
    <xf numFmtId="164" fontId="0" fillId="2" borderId="49" xfId="1" applyNumberFormat="1" applyFont="1" applyFill="1" applyBorder="1" applyAlignment="1">
      <alignment horizontal="center"/>
    </xf>
    <xf numFmtId="164" fontId="0" fillId="2" borderId="51" xfId="1" applyNumberFormat="1" applyFont="1" applyFill="1" applyBorder="1" applyAlignment="1">
      <alignment horizontal="center"/>
    </xf>
    <xf numFmtId="0" fontId="0" fillId="7" borderId="64" xfId="0" applyFill="1" applyBorder="1" applyAlignment="1" applyProtection="1">
      <alignment horizontal="center"/>
      <protection locked="0"/>
    </xf>
    <xf numFmtId="0" fontId="0" fillId="7" borderId="63" xfId="0" applyFill="1" applyBorder="1" applyAlignment="1" applyProtection="1">
      <alignment horizontal="center"/>
      <protection locked="0"/>
    </xf>
    <xf numFmtId="0" fontId="0" fillId="7" borderId="57" xfId="0" applyFill="1" applyBorder="1" applyAlignment="1" applyProtection="1">
      <alignment horizontal="center"/>
      <protection locked="0"/>
    </xf>
    <xf numFmtId="0" fontId="0" fillId="7" borderId="51" xfId="0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17" fillId="7" borderId="50" xfId="0" applyFont="1" applyFill="1" applyBorder="1" applyAlignment="1" applyProtection="1">
      <alignment horizontal="center" vertical="center"/>
      <protection locked="0"/>
    </xf>
    <xf numFmtId="0" fontId="17" fillId="7" borderId="62" xfId="0" applyFont="1" applyFill="1" applyBorder="1" applyAlignment="1" applyProtection="1">
      <alignment horizontal="center" vertical="center"/>
      <protection locked="0"/>
    </xf>
    <xf numFmtId="49" fontId="0" fillId="7" borderId="60" xfId="0" applyNumberFormat="1" applyFill="1" applyBorder="1" applyAlignment="1" applyProtection="1">
      <alignment horizontal="center"/>
      <protection locked="0"/>
    </xf>
    <xf numFmtId="49" fontId="0" fillId="7" borderId="63" xfId="0" applyNumberFormat="1" applyFill="1" applyBorder="1" applyAlignment="1" applyProtection="1">
      <alignment horizontal="center"/>
      <protection locked="0"/>
    </xf>
    <xf numFmtId="49" fontId="0" fillId="7" borderId="49" xfId="0" applyNumberFormat="1" applyFill="1" applyBorder="1" applyAlignment="1" applyProtection="1">
      <alignment horizontal="center"/>
      <protection locked="0"/>
    </xf>
    <xf numFmtId="49" fontId="0" fillId="7" borderId="51" xfId="0" applyNumberFormat="1" applyFill="1" applyBorder="1" applyAlignment="1" applyProtection="1">
      <alignment horizontal="center"/>
      <protection locked="0"/>
    </xf>
    <xf numFmtId="0" fontId="17" fillId="7" borderId="60" xfId="0" applyFont="1" applyFill="1" applyBorder="1" applyAlignment="1" applyProtection="1">
      <alignment horizontal="center" vertical="center"/>
      <protection locked="0"/>
    </xf>
    <xf numFmtId="0" fontId="17" fillId="7" borderId="17" xfId="0" applyFont="1" applyFill="1" applyBorder="1" applyAlignment="1" applyProtection="1">
      <alignment horizontal="center" vertical="center"/>
      <protection locked="0"/>
    </xf>
    <xf numFmtId="0" fontId="17" fillId="7" borderId="49" xfId="0" applyFont="1" applyFill="1" applyBorder="1" applyAlignment="1" applyProtection="1">
      <alignment horizontal="center" vertical="center"/>
      <protection locked="0"/>
    </xf>
    <xf numFmtId="0" fontId="17" fillId="7" borderId="61" xfId="0" applyFont="1" applyFill="1" applyBorder="1" applyAlignment="1" applyProtection="1">
      <alignment horizontal="center" vertical="center"/>
      <protection locked="0"/>
    </xf>
    <xf numFmtId="0" fontId="17" fillId="2" borderId="49" xfId="0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center" vertical="center"/>
    </xf>
    <xf numFmtId="37" fontId="17" fillId="7" borderId="49" xfId="1" applyNumberFormat="1" applyFont="1" applyFill="1" applyBorder="1" applyAlignment="1" applyProtection="1">
      <alignment horizontal="center" vertical="center"/>
      <protection locked="0"/>
    </xf>
    <xf numFmtId="37" fontId="17" fillId="7" borderId="61" xfId="1" applyNumberFormat="1" applyFont="1" applyFill="1" applyBorder="1" applyAlignment="1" applyProtection="1">
      <alignment horizontal="center" vertical="center"/>
      <protection locked="0"/>
    </xf>
    <xf numFmtId="3" fontId="0" fillId="2" borderId="60" xfId="0" applyNumberFormat="1" applyFont="1" applyFill="1" applyBorder="1" applyAlignment="1">
      <alignment horizontal="center"/>
    </xf>
    <xf numFmtId="3" fontId="0" fillId="2" borderId="17" xfId="0" applyNumberFormat="1" applyFont="1" applyFill="1" applyBorder="1" applyAlignment="1">
      <alignment horizontal="center"/>
    </xf>
    <xf numFmtId="3" fontId="0" fillId="2" borderId="49" xfId="0" applyNumberFormat="1" applyFont="1" applyFill="1" applyBorder="1" applyAlignment="1">
      <alignment horizontal="center"/>
    </xf>
    <xf numFmtId="3" fontId="0" fillId="2" borderId="61" xfId="0" applyNumberFormat="1" applyFont="1" applyFill="1" applyBorder="1" applyAlignment="1">
      <alignment horizontal="center"/>
    </xf>
    <xf numFmtId="14" fontId="0" fillId="2" borderId="50" xfId="0" applyNumberFormat="1" applyFont="1" applyFill="1" applyBorder="1" applyAlignment="1">
      <alignment horizontal="center"/>
    </xf>
    <xf numFmtId="14" fontId="0" fillId="2" borderId="62" xfId="0" applyNumberFormat="1" applyFont="1" applyFill="1" applyBorder="1" applyAlignment="1">
      <alignment horizontal="center"/>
    </xf>
    <xf numFmtId="164" fontId="0" fillId="7" borderId="67" xfId="3" applyNumberFormat="1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164" fontId="0" fillId="7" borderId="44" xfId="3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 vertical="center" wrapText="1"/>
    </xf>
    <xf numFmtId="164" fontId="0" fillId="7" borderId="45" xfId="3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 textRotation="90" wrapText="1"/>
    </xf>
    <xf numFmtId="164" fontId="1" fillId="2" borderId="0" xfId="3" applyNumberFormat="1" applyFont="1" applyFill="1" applyAlignment="1">
      <alignment horizontal="center"/>
    </xf>
    <xf numFmtId="0" fontId="0" fillId="2" borderId="49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top"/>
    </xf>
    <xf numFmtId="3" fontId="0" fillId="2" borderId="14" xfId="0" applyNumberFormat="1" applyFill="1" applyBorder="1" applyAlignment="1">
      <alignment horizontal="center" vertical="top"/>
    </xf>
    <xf numFmtId="14" fontId="0" fillId="2" borderId="18" xfId="0" applyNumberFormat="1" applyFill="1" applyBorder="1" applyAlignment="1">
      <alignment horizontal="center" vertical="top"/>
    </xf>
    <xf numFmtId="14" fontId="0" fillId="2" borderId="14" xfId="0" applyNumberFormat="1" applyFill="1" applyBorder="1" applyAlignment="1">
      <alignment horizontal="center" vertical="top"/>
    </xf>
    <xf numFmtId="0" fontId="34" fillId="24" borderId="0" xfId="0" applyFont="1" applyFill="1" applyAlignment="1">
      <alignment horizontal="center" vertical="center" textRotation="90"/>
    </xf>
    <xf numFmtId="0" fontId="34" fillId="17" borderId="0" xfId="0" applyFont="1" applyFill="1" applyAlignment="1">
      <alignment horizontal="center" vertical="center" textRotation="90"/>
    </xf>
    <xf numFmtId="0" fontId="3" fillId="26" borderId="34" xfId="0" applyFont="1" applyFill="1" applyBorder="1" applyAlignment="1">
      <alignment horizontal="left"/>
    </xf>
    <xf numFmtId="0" fontId="34" fillId="21" borderId="0" xfId="0" applyFont="1" applyFill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left"/>
    </xf>
    <xf numFmtId="0" fontId="33" fillId="2" borderId="0" xfId="0" applyFont="1" applyFill="1" applyAlignment="1">
      <alignment horizontal="left" vertical="center" wrapText="1"/>
    </xf>
    <xf numFmtId="3" fontId="0" fillId="2" borderId="7" xfId="0" applyNumberFormat="1" applyFont="1" applyFill="1" applyBorder="1" applyAlignment="1">
      <alignment horizontal="left" vertical="top"/>
    </xf>
    <xf numFmtId="3" fontId="0" fillId="2" borderId="49" xfId="0" applyNumberFormat="1" applyFont="1" applyFill="1" applyBorder="1" applyAlignment="1">
      <alignment horizontal="left" vertical="top"/>
    </xf>
    <xf numFmtId="3" fontId="0" fillId="2" borderId="10" xfId="0" applyNumberFormat="1" applyFont="1" applyFill="1" applyBorder="1" applyAlignment="1">
      <alignment horizontal="left" vertical="top"/>
    </xf>
    <xf numFmtId="14" fontId="0" fillId="2" borderId="15" xfId="0" applyNumberFormat="1" applyFont="1" applyFill="1" applyBorder="1" applyAlignment="1">
      <alignment horizontal="left" vertical="top"/>
    </xf>
    <xf numFmtId="14" fontId="0" fillId="2" borderId="50" xfId="0" applyNumberFormat="1" applyFont="1" applyFill="1" applyBorder="1" applyAlignment="1">
      <alignment horizontal="left" vertical="top"/>
    </xf>
    <xf numFmtId="14" fontId="0" fillId="2" borderId="12" xfId="0" applyNumberFormat="1" applyFont="1" applyFill="1" applyBorder="1" applyAlignment="1">
      <alignment horizontal="left" vertical="top"/>
    </xf>
    <xf numFmtId="3" fontId="0" fillId="2" borderId="43" xfId="0" applyNumberFormat="1" applyFont="1" applyFill="1" applyBorder="1" applyAlignment="1">
      <alignment horizontal="left" vertical="top"/>
    </xf>
    <xf numFmtId="3" fontId="0" fillId="2" borderId="33" xfId="0" applyNumberFormat="1" applyFont="1" applyFill="1" applyBorder="1" applyAlignment="1">
      <alignment horizontal="left" vertical="top"/>
    </xf>
    <xf numFmtId="3" fontId="0" fillId="2" borderId="47" xfId="0" applyNumberFormat="1" applyFont="1" applyFill="1" applyBorder="1" applyAlignment="1">
      <alignment horizontal="left" vertical="top"/>
    </xf>
    <xf numFmtId="165" fontId="35" fillId="2" borderId="0" xfId="0" applyNumberFormat="1" applyFont="1" applyFill="1" applyBorder="1" applyAlignment="1" applyProtection="1">
      <alignment horizontal="left"/>
    </xf>
    <xf numFmtId="165" fontId="35" fillId="2" borderId="0" xfId="0" applyNumberFormat="1" applyFont="1" applyFill="1" applyBorder="1" applyAlignment="1" applyProtection="1">
      <alignment horizontal="left" vertical="center" wrapText="1"/>
    </xf>
    <xf numFmtId="0" fontId="39" fillId="5" borderId="0" xfId="0" applyFont="1" applyFill="1" applyAlignment="1">
      <alignment wrapText="1"/>
    </xf>
    <xf numFmtId="0" fontId="33" fillId="2" borderId="0" xfId="0" applyFont="1" applyFill="1" applyAlignment="1">
      <alignment horizontal="left" wrapText="1"/>
    </xf>
    <xf numFmtId="0" fontId="39" fillId="5" borderId="0" xfId="0" applyFont="1" applyFill="1" applyAlignment="1">
      <alignment horizontal="left" wrapText="1"/>
    </xf>
    <xf numFmtId="0" fontId="33" fillId="2" borderId="6" xfId="0" applyFont="1" applyFill="1" applyBorder="1" applyAlignment="1">
      <alignment horizontal="left" wrapText="1"/>
    </xf>
    <xf numFmtId="0" fontId="33" fillId="2" borderId="0" xfId="0" applyFont="1" applyFill="1" applyAlignment="1">
      <alignment wrapText="1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3" fontId="0" fillId="2" borderId="7" xfId="0" applyNumberFormat="1" applyFill="1" applyBorder="1" applyAlignment="1">
      <alignment horizontal="left" vertical="top"/>
    </xf>
    <xf numFmtId="3" fontId="0" fillId="2" borderId="10" xfId="0" applyNumberFormat="1" applyFill="1" applyBorder="1" applyAlignment="1">
      <alignment horizontal="left" vertical="top"/>
    </xf>
    <xf numFmtId="14" fontId="0" fillId="2" borderId="15" xfId="0" applyNumberFormat="1" applyFill="1" applyBorder="1" applyAlignment="1">
      <alignment horizontal="left" vertical="top"/>
    </xf>
    <xf numFmtId="14" fontId="0" fillId="2" borderId="12" xfId="0" applyNumberFormat="1" applyFill="1" applyBorder="1" applyAlignment="1">
      <alignment horizontal="left" vertical="top"/>
    </xf>
    <xf numFmtId="3" fontId="0" fillId="2" borderId="43" xfId="0" applyNumberFormat="1" applyFill="1" applyBorder="1" applyAlignment="1">
      <alignment horizontal="left" vertical="top"/>
    </xf>
    <xf numFmtId="3" fontId="0" fillId="2" borderId="47" xfId="0" applyNumberFormat="1" applyFill="1" applyBorder="1" applyAlignment="1">
      <alignment horizontal="left" vertical="top"/>
    </xf>
    <xf numFmtId="8" fontId="30" fillId="2" borderId="41" xfId="0" applyNumberFormat="1" applyFont="1" applyFill="1" applyBorder="1" applyAlignment="1">
      <alignment horizontal="center" vertical="center" wrapText="1"/>
    </xf>
    <xf numFmtId="8" fontId="30" fillId="2" borderId="42" xfId="0" applyNumberFormat="1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wrapText="1"/>
    </xf>
    <xf numFmtId="0" fontId="30" fillId="2" borderId="42" xfId="0" applyFont="1" applyFill="1" applyBorder="1" applyAlignment="1">
      <alignment horizontal="center" vertical="center" wrapText="1"/>
    </xf>
    <xf numFmtId="0" fontId="26" fillId="19" borderId="38" xfId="0" applyFont="1" applyFill="1" applyBorder="1" applyAlignment="1">
      <alignment horizontal="center" vertical="center" wrapText="1"/>
    </xf>
    <xf numFmtId="0" fontId="26" fillId="19" borderId="39" xfId="0" applyFont="1" applyFill="1" applyBorder="1" applyAlignment="1">
      <alignment horizontal="center" vertical="center" wrapText="1"/>
    </xf>
    <xf numFmtId="0" fontId="26" fillId="19" borderId="40" xfId="0" applyFont="1" applyFill="1" applyBorder="1" applyAlignment="1">
      <alignment horizontal="center" vertical="center" wrapText="1"/>
    </xf>
  </cellXfs>
  <cellStyles count="12">
    <cellStyle name="20% - Accent5" xfId="5" builtinId="46"/>
    <cellStyle name="Assumptions" xfId="7"/>
    <cellStyle name="Comma" xfId="1" builtinId="3"/>
    <cellStyle name="Currency" xfId="3" builtinId="4"/>
    <cellStyle name="Date" xfId="10"/>
    <cellStyle name="Heading 4" xfId="11" builtinId="19"/>
    <cellStyle name="Historical inputs" xfId="8"/>
    <cellStyle name="Hyperlink" xfId="2" builtinId="8"/>
    <cellStyle name="Important output" xfId="9"/>
    <cellStyle name="Normal" xfId="0" builtinId="0"/>
    <cellStyle name="Normal 5" xfId="6"/>
    <cellStyle name="Percent" xfId="4" builtinId="5"/>
  </cellStyles>
  <dxfs count="2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B7B7"/>
      <color rgb="FFD6B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Thirty</a:t>
            </a:r>
            <a:r>
              <a:rPr lang="en-US" b="1" baseline="0"/>
              <a:t> Year Cash Flow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Net Operating Income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'30 year Cash Flow'!$H$29:$AK$29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'30 year Cash Flow'!$B$69</c:f>
              <c:strCache>
                <c:ptCount val="1"/>
                <c:pt idx="0">
                  <c:v>Net Cash Flow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'30 year Cash Flow'!$H$69:$AK$69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43144"/>
        <c:axId val="169745104"/>
      </c:lineChart>
      <c:catAx>
        <c:axId val="169743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745104"/>
        <c:crosses val="autoZero"/>
        <c:auto val="1"/>
        <c:lblAlgn val="ctr"/>
        <c:lblOffset val="100"/>
        <c:noMultiLvlLbl val="0"/>
      </c:catAx>
      <c:valAx>
        <c:axId val="16974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$(000)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74314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Permanent</a:t>
            </a:r>
            <a:r>
              <a:rPr lang="en-US" b="1" baseline="0"/>
              <a:t> Sources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'Sources &amp; Uses'!$I$30</c:f>
              <c:strCache>
                <c:ptCount val="1"/>
                <c:pt idx="0">
                  <c:v>Senior 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'Sources &amp; Uses'!#REF!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strRef>
              <c:f>'Sources &amp; Uses'!$I$40</c:f>
              <c:strCache>
                <c:ptCount val="1"/>
                <c:pt idx="0">
                  <c:v>Equity &amp; Grants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Sources</c:v>
              </c:pt>
            </c:strLit>
          </c:cat>
          <c:val>
            <c:numRef>
              <c:f>'Sources &amp; Uses'!#REF!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'Sources &amp; Uses'!$I$33</c:f>
              <c:strCache>
                <c:ptCount val="1"/>
                <c:pt idx="0">
                  <c:v>Subordinate/Soft Debt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Sources</c:v>
              </c:pt>
            </c:strLit>
          </c:cat>
          <c:val>
            <c:numRef>
              <c:f>'Sources &amp; Uses'!#REF!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9741968"/>
        <c:axId val="171655632"/>
        <c:extLst/>
      </c:barChart>
      <c:catAx>
        <c:axId val="16974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55632"/>
        <c:crosses val="autoZero"/>
        <c:auto val="1"/>
        <c:lblAlgn val="ctr"/>
        <c:lblOffset val="100"/>
        <c:noMultiLvlLbl val="0"/>
      </c:catAx>
      <c:valAx>
        <c:axId val="17165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741968"/>
        <c:crosses val="autoZero"/>
        <c:crossBetween val="between"/>
        <c:minorUnit val="5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80961</xdr:rowOff>
    </xdr:from>
    <xdr:to>
      <xdr:col>9</xdr:col>
      <xdr:colOff>614362</xdr:colOff>
      <xdr:row>28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557212</xdr:colOff>
      <xdr:row>30</xdr:row>
      <xdr:rowOff>133349</xdr:rowOff>
    </xdr:from>
    <xdr:to>
      <xdr:col>8</xdr:col>
      <xdr:colOff>447675</xdr:colOff>
      <xdr:row>54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DASFSWVP34.ds.detroitmi.gov\Mayor$\CODASFSWVP34.ds.detroitmi.gov\mcleodas\Documents\GroupWise\Golfview%20Meadows%2012-5-17%20jh_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leodas\AppData\Roaming\Microsoft\Excel\BPS%2058%20LIHTCH%20%20and%2091%20mkt%20rate%20mcrp-pro-forma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leodas\AppData\Local\Temp\XPGrpWise\Golfview%20Meadows%2012-5-17%20jh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General Instructions"/>
      <sheetName val="Amenities"/>
      <sheetName val="Standard Revenue"/>
      <sheetName val="ZStandard Revenue"/>
      <sheetName val="Section 8 Revenue"/>
      <sheetName val="ZSection 8 Revenue"/>
      <sheetName val="Section 236 Revenue"/>
      <sheetName val="ZSection 236 Revenue"/>
      <sheetName val="2016 HOME Subsidy Limits"/>
      <sheetName val="NOI &amp; Debt"/>
      <sheetName val="ZNOI &amp; Debt"/>
      <sheetName val="Rent &amp; Income"/>
      <sheetName val="ZRent &amp; Income"/>
      <sheetName val="Rent up Allowance"/>
      <sheetName val="Sources &amp; Uses"/>
      <sheetName val="ZSources &amp; Uses"/>
      <sheetName val="Cash Flow"/>
      <sheetName val="ZCash Flow"/>
      <sheetName val="Historic - MBT"/>
      <sheetName val="ZHistoric - MBT"/>
      <sheetName val="RR Analysis"/>
      <sheetName val="ZRR Analysis"/>
      <sheetName val="ODR Analysis"/>
      <sheetName val="Equity Requirement"/>
      <sheetName val="Old Pay-In Schedule"/>
      <sheetName val="Pay-In Schedule"/>
      <sheetName val="HOME Match"/>
      <sheetName val="Initial Disbursement"/>
      <sheetName val="2017 Income Limits"/>
      <sheetName val="2017 HOME Rents"/>
      <sheetName val="2017 FMRs"/>
      <sheetName val="110% of 221(d)(3) limits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Golfview Meadows</v>
          </cell>
        </row>
        <row r="3">
          <cell r="B3" t="str">
            <v>Tax Exempt</v>
          </cell>
        </row>
        <row r="4">
          <cell r="B4" t="str">
            <v>3792</v>
          </cell>
        </row>
        <row r="5">
          <cell r="B5" t="str">
            <v>Commitment</v>
          </cell>
        </row>
        <row r="6">
          <cell r="B6">
            <v>43082</v>
          </cell>
        </row>
        <row r="7">
          <cell r="B7" t="str">
            <v>New Construction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Alcona County</v>
          </cell>
        </row>
        <row r="3">
          <cell r="A3" t="str">
            <v>Alger County</v>
          </cell>
        </row>
        <row r="4">
          <cell r="A4" t="str">
            <v>Allegan County</v>
          </cell>
        </row>
        <row r="5">
          <cell r="A5" t="str">
            <v>Alpena County</v>
          </cell>
        </row>
        <row r="6">
          <cell r="A6" t="str">
            <v>Antrim County</v>
          </cell>
        </row>
        <row r="7">
          <cell r="A7" t="str">
            <v>Arenac County</v>
          </cell>
        </row>
        <row r="8">
          <cell r="A8" t="str">
            <v>Baraga County</v>
          </cell>
        </row>
        <row r="9">
          <cell r="A9" t="str">
            <v>Barry County</v>
          </cell>
        </row>
        <row r="10">
          <cell r="A10" t="str">
            <v>Bay County</v>
          </cell>
        </row>
        <row r="11">
          <cell r="A11" t="str">
            <v>Benzie County</v>
          </cell>
        </row>
        <row r="12">
          <cell r="A12" t="str">
            <v>Berrien County</v>
          </cell>
        </row>
        <row r="13">
          <cell r="A13" t="str">
            <v>Branch County</v>
          </cell>
        </row>
        <row r="14">
          <cell r="A14" t="str">
            <v>Calhoun County</v>
          </cell>
        </row>
        <row r="15">
          <cell r="A15" t="str">
            <v>Cass County</v>
          </cell>
        </row>
        <row r="16">
          <cell r="A16" t="str">
            <v>Charlevoix County</v>
          </cell>
        </row>
        <row r="17">
          <cell r="A17" t="str">
            <v>Cheboygan County</v>
          </cell>
        </row>
        <row r="18">
          <cell r="A18" t="str">
            <v>Chippewa County</v>
          </cell>
        </row>
        <row r="19">
          <cell r="A19" t="str">
            <v>Clare County</v>
          </cell>
        </row>
        <row r="20">
          <cell r="A20" t="str">
            <v>Clinton County</v>
          </cell>
        </row>
        <row r="21">
          <cell r="A21" t="str">
            <v>Crawford County</v>
          </cell>
        </row>
        <row r="22">
          <cell r="A22" t="str">
            <v>Delta County</v>
          </cell>
        </row>
        <row r="23">
          <cell r="A23" t="str">
            <v>Dickinson County</v>
          </cell>
        </row>
        <row r="24">
          <cell r="A24" t="str">
            <v>Eaton County</v>
          </cell>
        </row>
        <row r="25">
          <cell r="A25" t="str">
            <v>Emmet County</v>
          </cell>
        </row>
        <row r="26">
          <cell r="A26" t="str">
            <v>Genesee County</v>
          </cell>
        </row>
        <row r="27">
          <cell r="A27" t="str">
            <v>Gladwin County</v>
          </cell>
        </row>
        <row r="28">
          <cell r="A28" t="str">
            <v>Gogebic County</v>
          </cell>
        </row>
        <row r="29">
          <cell r="A29" t="str">
            <v>Grand Traverse County</v>
          </cell>
        </row>
        <row r="30">
          <cell r="A30" t="str">
            <v>Gratiot County</v>
          </cell>
        </row>
        <row r="31">
          <cell r="A31" t="str">
            <v>Hillsdale County</v>
          </cell>
        </row>
        <row r="32">
          <cell r="A32" t="str">
            <v>Houghton County</v>
          </cell>
        </row>
        <row r="33">
          <cell r="A33" t="str">
            <v>Huron County</v>
          </cell>
        </row>
        <row r="34">
          <cell r="A34" t="str">
            <v>Ingham County</v>
          </cell>
        </row>
        <row r="35">
          <cell r="A35" t="str">
            <v>Ionia County</v>
          </cell>
        </row>
        <row r="36">
          <cell r="A36" t="str">
            <v>Iosco County</v>
          </cell>
        </row>
        <row r="37">
          <cell r="A37" t="str">
            <v>Iron County</v>
          </cell>
        </row>
        <row r="38">
          <cell r="A38" t="str">
            <v>Isabella County</v>
          </cell>
        </row>
        <row r="39">
          <cell r="A39" t="str">
            <v>Jackson County</v>
          </cell>
        </row>
        <row r="40">
          <cell r="A40" t="str">
            <v>Kalamazoo County</v>
          </cell>
        </row>
        <row r="41">
          <cell r="A41" t="str">
            <v>Kalkaska County</v>
          </cell>
        </row>
        <row r="42">
          <cell r="A42" t="str">
            <v>Kent County</v>
          </cell>
        </row>
        <row r="43">
          <cell r="A43" t="str">
            <v>Keweenaw County</v>
          </cell>
        </row>
        <row r="44">
          <cell r="A44" t="str">
            <v>Lake County</v>
          </cell>
        </row>
        <row r="45">
          <cell r="A45" t="str">
            <v>Lapeer County</v>
          </cell>
        </row>
        <row r="46">
          <cell r="A46" t="str">
            <v>Leelanau County</v>
          </cell>
        </row>
        <row r="47">
          <cell r="A47" t="str">
            <v>Lenawee County</v>
          </cell>
        </row>
        <row r="48">
          <cell r="A48" t="str">
            <v>Livingston County</v>
          </cell>
        </row>
        <row r="49">
          <cell r="A49" t="str">
            <v>Luce County</v>
          </cell>
        </row>
        <row r="50">
          <cell r="A50" t="str">
            <v>Mackinac County</v>
          </cell>
        </row>
        <row r="51">
          <cell r="A51" t="str">
            <v>Macomb County</v>
          </cell>
        </row>
        <row r="52">
          <cell r="A52" t="str">
            <v>Manistee County</v>
          </cell>
        </row>
        <row r="53">
          <cell r="A53" t="str">
            <v>Marquette County</v>
          </cell>
        </row>
        <row r="54">
          <cell r="A54" t="str">
            <v>Mason County</v>
          </cell>
        </row>
        <row r="55">
          <cell r="A55" t="str">
            <v>Mecosta County</v>
          </cell>
        </row>
        <row r="56">
          <cell r="A56" t="str">
            <v>Menominee County</v>
          </cell>
        </row>
        <row r="57">
          <cell r="A57" t="str">
            <v>Midland County</v>
          </cell>
        </row>
        <row r="58">
          <cell r="A58" t="str">
            <v>Missaukee County</v>
          </cell>
        </row>
        <row r="59">
          <cell r="A59" t="str">
            <v>Monroe County</v>
          </cell>
        </row>
        <row r="60">
          <cell r="A60" t="str">
            <v>Montcalm County</v>
          </cell>
        </row>
        <row r="61">
          <cell r="A61" t="str">
            <v>Montmorency County</v>
          </cell>
        </row>
        <row r="62">
          <cell r="A62" t="str">
            <v>Muskegon County</v>
          </cell>
        </row>
        <row r="63">
          <cell r="A63" t="str">
            <v>Newaygo County</v>
          </cell>
        </row>
        <row r="64">
          <cell r="A64" t="str">
            <v>Oakland County</v>
          </cell>
        </row>
        <row r="65">
          <cell r="A65" t="str">
            <v>Oceana County</v>
          </cell>
        </row>
        <row r="66">
          <cell r="A66" t="str">
            <v>Ogemaw County</v>
          </cell>
        </row>
        <row r="67">
          <cell r="A67" t="str">
            <v>Ontonagon County</v>
          </cell>
        </row>
        <row r="68">
          <cell r="A68" t="str">
            <v>Osceola County</v>
          </cell>
        </row>
        <row r="69">
          <cell r="A69" t="str">
            <v>Oscoda County</v>
          </cell>
        </row>
        <row r="70">
          <cell r="A70" t="str">
            <v>Otsego County</v>
          </cell>
        </row>
        <row r="71">
          <cell r="A71" t="str">
            <v>Ottawa County</v>
          </cell>
        </row>
        <row r="72">
          <cell r="A72" t="str">
            <v>Presque Isle County</v>
          </cell>
        </row>
        <row r="73">
          <cell r="A73" t="str">
            <v>Roscommon County</v>
          </cell>
        </row>
        <row r="74">
          <cell r="A74" t="str">
            <v>Saginaw County</v>
          </cell>
        </row>
        <row r="75">
          <cell r="A75" t="str">
            <v>St. Clair County</v>
          </cell>
        </row>
        <row r="76">
          <cell r="A76" t="str">
            <v>St. Joseph County</v>
          </cell>
        </row>
        <row r="77">
          <cell r="A77" t="str">
            <v>Sanilac County</v>
          </cell>
        </row>
        <row r="78">
          <cell r="A78" t="str">
            <v>Schoolcraft County</v>
          </cell>
        </row>
        <row r="79">
          <cell r="A79" t="str">
            <v>Shiawassee County</v>
          </cell>
        </row>
        <row r="80">
          <cell r="A80" t="str">
            <v>Tuscola County</v>
          </cell>
        </row>
        <row r="81">
          <cell r="A81" t="str">
            <v>Van Buren County</v>
          </cell>
        </row>
        <row r="82">
          <cell r="A82" t="str">
            <v>Washtenaw County</v>
          </cell>
        </row>
        <row r="83">
          <cell r="A83" t="str">
            <v>Wayne County</v>
          </cell>
        </row>
        <row r="84">
          <cell r="A84" t="str">
            <v>Wexford County</v>
          </cell>
        </row>
      </sheetData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Instructions"/>
      <sheetName val="b. Program Req"/>
      <sheetName val="c. App"/>
      <sheetName val="d. Legal DD"/>
      <sheetName val="e. Confidentiality"/>
      <sheetName val="f. Rev Input"/>
      <sheetName val="g. Proforma"/>
      <sheetName val="h. S &amp; U"/>
      <sheetName val="i. Cash flow"/>
      <sheetName val="j. Amrt Schd Ann"/>
      <sheetName val="j. Amrt Schd Mo"/>
      <sheetName val="Equity Distributions"/>
      <sheetName val="k. Dev Ret"/>
      <sheetName val="Municipalities Listing"/>
    </sheetNames>
    <sheetDataSet>
      <sheetData sheetId="0"/>
      <sheetData sheetId="1"/>
      <sheetData sheetId="2"/>
      <sheetData sheetId="3"/>
      <sheetData sheetId="4"/>
      <sheetData sheetId="5"/>
      <sheetData sheetId="6">
        <row r="69">
          <cell r="O69">
            <v>11407000</v>
          </cell>
          <cell r="P69">
            <v>60</v>
          </cell>
          <cell r="Q69">
            <v>360</v>
          </cell>
          <cell r="R69">
            <v>6.5000000000000002E-2</v>
          </cell>
          <cell r="S69">
            <v>6.5000000000000002E-2</v>
          </cell>
        </row>
        <row r="70">
          <cell r="O70">
            <v>2199095</v>
          </cell>
          <cell r="P70">
            <v>360</v>
          </cell>
          <cell r="Q70">
            <v>360</v>
          </cell>
          <cell r="R70">
            <v>0.01</v>
          </cell>
          <cell r="S70">
            <v>0.01</v>
          </cell>
        </row>
        <row r="71">
          <cell r="O71">
            <v>400000</v>
          </cell>
          <cell r="P71">
            <v>60</v>
          </cell>
          <cell r="Q71">
            <v>180</v>
          </cell>
          <cell r="R71">
            <v>0.06</v>
          </cell>
          <cell r="S71">
            <v>0.06</v>
          </cell>
        </row>
        <row r="72">
          <cell r="O72">
            <v>1225000</v>
          </cell>
          <cell r="P72">
            <v>180</v>
          </cell>
          <cell r="Q72">
            <v>360</v>
          </cell>
          <cell r="R72">
            <v>6.5000000000000002E-2</v>
          </cell>
          <cell r="S72">
            <v>6.5000000000000002E-2</v>
          </cell>
        </row>
        <row r="73">
          <cell r="O73">
            <v>1000000</v>
          </cell>
          <cell r="P73">
            <v>120</v>
          </cell>
          <cell r="R73">
            <v>1.0000000000000001E-9</v>
          </cell>
          <cell r="S73">
            <v>1E-10</v>
          </cell>
        </row>
        <row r="78">
          <cell r="O78">
            <v>0</v>
          </cell>
        </row>
      </sheetData>
      <sheetData sheetId="7"/>
      <sheetData sheetId="8">
        <row r="83">
          <cell r="J83">
            <v>1142607.6649519997</v>
          </cell>
          <cell r="K83">
            <v>1211205.52168056</v>
          </cell>
          <cell r="L83">
            <v>1242738.3612465763</v>
          </cell>
          <cell r="M83">
            <v>1275113.1920778861</v>
          </cell>
          <cell r="N83">
            <v>1317379.3260925822</v>
          </cell>
          <cell r="O83">
            <v>1361123.854700645</v>
          </cell>
          <cell r="P83">
            <v>1406396.8032906111</v>
          </cell>
          <cell r="Q83">
            <v>1453255.8319675587</v>
          </cell>
          <cell r="R83">
            <v>1501754.297279645</v>
          </cell>
          <cell r="S83">
            <v>1741089.3162533343</v>
          </cell>
          <cell r="T83">
            <v>1433592.8328228509</v>
          </cell>
          <cell r="U83">
            <v>1482271.6867424962</v>
          </cell>
          <cell r="V83">
            <v>1532689.6850737326</v>
          </cell>
          <cell r="W83">
            <v>1584909.6763423237</v>
          </cell>
          <cell r="X83">
            <v>1638997.6274642884</v>
          </cell>
          <cell r="Y83">
            <v>1695022.7035430684</v>
          </cell>
          <cell r="Z83">
            <v>1753056.3506440585</v>
          </cell>
          <cell r="AA83">
            <v>1813171.381656541</v>
          </cell>
          <cell r="AB83">
            <v>1875445.0653570769</v>
          </cell>
          <cell r="AC83">
            <v>1939955.2187926359</v>
          </cell>
        </row>
        <row r="87">
          <cell r="F87">
            <v>0</v>
          </cell>
        </row>
        <row r="88">
          <cell r="F88">
            <v>24</v>
          </cell>
        </row>
        <row r="89">
          <cell r="F89">
            <v>0</v>
          </cell>
        </row>
        <row r="94">
          <cell r="F94">
            <v>0</v>
          </cell>
        </row>
      </sheetData>
      <sheetData sheetId="9">
        <row r="20">
          <cell r="H20">
            <v>11279501.055755734</v>
          </cell>
          <cell r="I20">
            <v>11143463.271087062</v>
          </cell>
          <cell r="J20">
            <v>10998314.784036804</v>
          </cell>
          <cell r="K20">
            <v>10843445.433993423</v>
          </cell>
          <cell r="L20">
            <v>10678204.196759209</v>
          </cell>
          <cell r="M20">
            <v>10501896.447840225</v>
          </cell>
          <cell r="N20">
            <v>10313781.042453738</v>
          </cell>
          <cell r="O20">
            <v>10113067.199978309</v>
          </cell>
          <cell r="P20">
            <v>9898911.1797497533</v>
          </cell>
          <cell r="Q20">
            <v>9670412.7342289984</v>
          </cell>
          <cell r="R20">
            <v>9426611.3246320132</v>
          </cell>
          <cell r="S20">
            <v>9166482.0831134897</v>
          </cell>
          <cell r="T20">
            <v>8888931.5045304522</v>
          </cell>
          <cell r="U20">
            <v>8592792.8496753313</v>
          </cell>
          <cell r="V20">
            <v>8276821.2406550217</v>
          </cell>
          <cell r="W20">
            <v>7939688.4277983978</v>
          </cell>
          <cell r="X20">
            <v>7579977.206093939</v>
          </cell>
          <cell r="Y20">
            <v>7196175.4576858357</v>
          </cell>
          <cell r="Z20">
            <v>6786669.7953850264</v>
          </cell>
          <cell r="AA20">
            <v>6349738.7804744039</v>
          </cell>
        </row>
        <row r="34">
          <cell r="H34">
            <v>2199095</v>
          </cell>
          <cell r="I34">
            <v>2199095</v>
          </cell>
          <cell r="J34">
            <v>2135919.0126372571</v>
          </cell>
          <cell r="K34">
            <v>2072108.3617764588</v>
          </cell>
          <cell r="L34">
            <v>2007656.6716129272</v>
          </cell>
          <cell r="M34">
            <v>1942557.5022909003</v>
          </cell>
          <cell r="N34">
            <v>1876804.3492600759</v>
          </cell>
          <cell r="O34">
            <v>1810390.6426256953</v>
          </cell>
          <cell r="P34">
            <v>1743309.7464920927</v>
          </cell>
          <cell r="Q34">
            <v>1675554.958299655</v>
          </cell>
          <cell r="R34">
            <v>1607119.5081551166</v>
          </cell>
          <cell r="S34">
            <v>1537996.5581551297</v>
          </cell>
          <cell r="T34">
            <v>1468179.201703036</v>
          </cell>
          <cell r="U34">
            <v>1397660.4628187781</v>
          </cell>
          <cell r="V34">
            <v>1326433.2954418757</v>
          </cell>
          <cell r="W34">
            <v>1254490.5827274004</v>
          </cell>
          <cell r="X34">
            <v>1181825.1363348775</v>
          </cell>
          <cell r="Y34">
            <v>1108429.6957100455</v>
          </cell>
          <cell r="Z34">
            <v>1034296.9273593992</v>
          </cell>
          <cell r="AA34">
            <v>959419.42411744362</v>
          </cell>
        </row>
        <row r="48">
          <cell r="H48">
            <v>383033.33060104324</v>
          </cell>
          <cell r="I48">
            <v>365020.19415893045</v>
          </cell>
          <cell r="J48">
            <v>345896.04687625146</v>
          </cell>
          <cell r="K48">
            <v>325592.36403540242</v>
          </cell>
          <cell r="L48">
            <v>304036.39446413907</v>
          </cell>
          <cell r="M48">
            <v>281150.89985710243</v>
          </cell>
          <cell r="N48">
            <v>256853.87801926702</v>
          </cell>
          <cell r="O48">
            <v>231058.26903964992</v>
          </cell>
          <cell r="P48">
            <v>203671.6433424578</v>
          </cell>
          <cell r="Q48">
            <v>174595.8704979108</v>
          </cell>
          <cell r="R48">
            <v>143726.76760604291</v>
          </cell>
          <cell r="S48">
            <v>110953.72599358449</v>
          </cell>
          <cell r="T48">
            <v>76159.314886325446</v>
          </cell>
          <cell r="U48">
            <v>39218.860636856873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62">
          <cell r="H62">
            <v>1211307.8630052402</v>
          </cell>
          <cell r="I62">
            <v>1196698.7382380688</v>
          </cell>
          <cell r="J62">
            <v>1181111.2133291035</v>
          </cell>
          <cell r="K62">
            <v>1164479.7630088492</v>
          </cell>
          <cell r="L62">
            <v>1146734.4736591594</v>
          </cell>
          <cell r="M62">
            <v>1127800.7494173995</v>
          </cell>
          <cell r="N62">
            <v>1107598.9985978636</v>
          </cell>
          <cell r="O62">
            <v>1086044.2991122494</v>
          </cell>
          <cell r="P62">
            <v>1063046.0414827254</v>
          </cell>
          <cell r="Q62">
            <v>1038507.5479469206</v>
          </cell>
          <cell r="R62">
            <v>1012325.6660536705</v>
          </cell>
          <cell r="S62">
            <v>984390.33504111751</v>
          </cell>
          <cell r="T62">
            <v>954584.12317434978</v>
          </cell>
          <cell r="U62">
            <v>922781.73409768427</v>
          </cell>
          <cell r="V62">
            <v>888849.48012644914</v>
          </cell>
          <cell r="W62">
            <v>852644.7202641397</v>
          </cell>
          <cell r="X62">
            <v>814015.26058254403</v>
          </cell>
          <cell r="Y62">
            <v>772798.71444421425</v>
          </cell>
          <cell r="Z62">
            <v>728821.81987785222</v>
          </cell>
          <cell r="AA62">
            <v>681899.71123706037</v>
          </cell>
          <cell r="AB62">
            <v>631835.14208073018</v>
          </cell>
          <cell r="AC62">
            <v>578417.65600829106</v>
          </cell>
          <cell r="AD62">
            <v>521422.70196426054</v>
          </cell>
          <cell r="AE62">
            <v>460610.69029310148</v>
          </cell>
          <cell r="AF62">
            <v>395725.98557632463</v>
          </cell>
          <cell r="AG62">
            <v>326495.83201802697</v>
          </cell>
          <cell r="AH62">
            <v>252629.20686150971</v>
          </cell>
          <cell r="AI62">
            <v>173815.59701708285</v>
          </cell>
          <cell r="AJ62">
            <v>89723.693758368725</v>
          </cell>
          <cell r="AK62">
            <v>0</v>
          </cell>
        </row>
        <row r="74">
          <cell r="H74">
            <v>1000000</v>
          </cell>
          <cell r="I74">
            <v>1000000</v>
          </cell>
          <cell r="J74">
            <v>1000000</v>
          </cell>
          <cell r="K74">
            <v>1000000</v>
          </cell>
          <cell r="L74">
            <v>1000000</v>
          </cell>
          <cell r="M74">
            <v>1000000</v>
          </cell>
          <cell r="N74">
            <v>1000000</v>
          </cell>
          <cell r="O74">
            <v>1000000</v>
          </cell>
          <cell r="P74">
            <v>1000000</v>
          </cell>
          <cell r="Q74">
            <v>1000000</v>
          </cell>
          <cell r="R74">
            <v>1000000</v>
          </cell>
          <cell r="S74">
            <v>1000000</v>
          </cell>
          <cell r="T74">
            <v>1000000</v>
          </cell>
          <cell r="U74">
            <v>1000000</v>
          </cell>
          <cell r="V74">
            <v>1000000</v>
          </cell>
          <cell r="W74">
            <v>1000000</v>
          </cell>
          <cell r="X74">
            <v>1000000</v>
          </cell>
          <cell r="Y74">
            <v>1000000</v>
          </cell>
          <cell r="Z74">
            <v>1000000</v>
          </cell>
          <cell r="AA74">
            <v>1000000</v>
          </cell>
          <cell r="AB74">
            <v>1000000</v>
          </cell>
          <cell r="AC74">
            <v>1000000</v>
          </cell>
          <cell r="AD74">
            <v>1000000</v>
          </cell>
          <cell r="AE74">
            <v>1000000</v>
          </cell>
          <cell r="AF74">
            <v>1000000</v>
          </cell>
          <cell r="AG74">
            <v>1000000</v>
          </cell>
          <cell r="AH74">
            <v>1000000</v>
          </cell>
          <cell r="AI74">
            <v>1000000</v>
          </cell>
          <cell r="AJ74">
            <v>1000000</v>
          </cell>
          <cell r="AK74">
            <v>1000000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General Instructions"/>
      <sheetName val="Amenities"/>
      <sheetName val="Standard Revenue"/>
      <sheetName val="ZStandard Revenue"/>
      <sheetName val="Section 8 Revenue"/>
      <sheetName val="ZSection 8 Revenue"/>
      <sheetName val="Section 236 Revenue"/>
      <sheetName val="ZSection 236 Revenue"/>
      <sheetName val="2016 HOME Subsidy Limits"/>
      <sheetName val="NOI &amp; Debt"/>
      <sheetName val="ZNOI &amp; Debt"/>
      <sheetName val="Rent &amp; Income"/>
      <sheetName val="ZRent &amp; Income"/>
      <sheetName val="Rent up Allowance"/>
      <sheetName val="Sources &amp; Uses"/>
      <sheetName val="ZSources &amp; Uses"/>
      <sheetName val="Cash Flow"/>
      <sheetName val="ZCash Flow"/>
      <sheetName val="Historic - MBT"/>
      <sheetName val="ZHistoric - MBT"/>
      <sheetName val="RR Analysis"/>
      <sheetName val="ZRR Analysis"/>
      <sheetName val="ODR Analysis"/>
      <sheetName val="Equity Requirement"/>
      <sheetName val="Old Pay-In Schedule"/>
      <sheetName val="Pay-In Schedule"/>
      <sheetName val="HOME Match"/>
      <sheetName val="Initial Disbursement"/>
      <sheetName val="2017 Income Limits"/>
      <sheetName val="2017 HOME Rents"/>
      <sheetName val="2017 FMRs"/>
      <sheetName val="110% of 221(d)(3) limits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N2">
            <v>27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0"/>
  <sheetViews>
    <sheetView zoomScale="110" zoomScaleNormal="110" zoomScaleSheetLayoutView="96" zoomScalePageLayoutView="160" workbookViewId="0"/>
  </sheetViews>
  <sheetFormatPr defaultColWidth="8.85546875" defaultRowHeight="15" x14ac:dyDescent="0.25"/>
  <cols>
    <col min="1" max="1" width="8.85546875" style="157"/>
    <col min="2" max="2" width="21" style="157" customWidth="1"/>
    <col min="3" max="9" width="8.85546875" style="157"/>
    <col min="10" max="10" width="14.85546875" style="157" customWidth="1"/>
    <col min="11" max="16384" width="8.85546875" style="157"/>
  </cols>
  <sheetData>
    <row r="1" spans="1:16" ht="21" x14ac:dyDescent="0.35">
      <c r="A1" s="44" t="s">
        <v>113</v>
      </c>
    </row>
    <row r="3" spans="1:16" ht="15.75" thickBot="1" x14ac:dyDescent="0.3"/>
    <row r="4" spans="1:16" ht="15.75" x14ac:dyDescent="0.25">
      <c r="B4" s="173" t="s">
        <v>58</v>
      </c>
      <c r="C4" s="174"/>
      <c r="D4" s="174"/>
      <c r="E4" s="174"/>
      <c r="F4" s="174"/>
      <c r="G4" s="174"/>
      <c r="H4" s="174"/>
      <c r="I4" s="174"/>
      <c r="J4" s="175"/>
      <c r="K4" s="161"/>
      <c r="L4" s="162" t="s">
        <v>104</v>
      </c>
      <c r="M4" s="163"/>
      <c r="N4" s="159"/>
      <c r="O4" s="159"/>
      <c r="P4" s="160"/>
    </row>
    <row r="5" spans="1:16" x14ac:dyDescent="0.25">
      <c r="B5" s="151" t="s">
        <v>481</v>
      </c>
      <c r="C5" s="152" t="s">
        <v>117</v>
      </c>
      <c r="D5" s="152"/>
      <c r="E5" s="152"/>
      <c r="F5" s="152"/>
      <c r="G5" s="152"/>
      <c r="H5" s="152"/>
      <c r="I5" s="152"/>
      <c r="J5" s="176"/>
      <c r="K5" s="152"/>
      <c r="L5" s="164"/>
      <c r="M5" s="158" t="s">
        <v>105</v>
      </c>
      <c r="N5" s="152"/>
      <c r="O5" s="152" t="s">
        <v>408</v>
      </c>
      <c r="P5" s="165"/>
    </row>
    <row r="6" spans="1:16" x14ac:dyDescent="0.25">
      <c r="B6" s="151"/>
      <c r="C6" s="152"/>
      <c r="D6" s="152"/>
      <c r="E6" s="152"/>
      <c r="F6" s="152"/>
      <c r="G6" s="152"/>
      <c r="H6" s="152"/>
      <c r="I6" s="152"/>
      <c r="J6" s="176"/>
      <c r="K6" s="152"/>
      <c r="L6" s="164"/>
      <c r="M6" s="166" t="s">
        <v>105</v>
      </c>
      <c r="N6" s="152"/>
      <c r="O6" s="152" t="s">
        <v>107</v>
      </c>
      <c r="P6" s="165"/>
    </row>
    <row r="7" spans="1:16" x14ac:dyDescent="0.25">
      <c r="B7" s="151" t="s">
        <v>106</v>
      </c>
      <c r="C7" s="153" t="s">
        <v>267</v>
      </c>
      <c r="D7" s="152"/>
      <c r="E7" s="152"/>
      <c r="F7" s="152"/>
      <c r="G7" s="152"/>
      <c r="H7" s="152"/>
      <c r="I7" s="152"/>
      <c r="J7" s="176"/>
      <c r="K7" s="152"/>
      <c r="L7" s="164"/>
      <c r="M7" s="167" t="s">
        <v>105</v>
      </c>
      <c r="N7" s="152"/>
      <c r="O7" s="152" t="s">
        <v>108</v>
      </c>
      <c r="P7" s="165"/>
    </row>
    <row r="8" spans="1:16" x14ac:dyDescent="0.25">
      <c r="B8" s="151"/>
      <c r="C8" s="152"/>
      <c r="D8" s="152"/>
      <c r="E8" s="152"/>
      <c r="F8" s="152"/>
      <c r="G8" s="152"/>
      <c r="H8" s="152"/>
      <c r="I8" s="152"/>
      <c r="J8" s="176"/>
      <c r="K8" s="152"/>
      <c r="L8" s="164"/>
      <c r="M8" s="168" t="s">
        <v>105</v>
      </c>
      <c r="N8" s="152"/>
      <c r="O8" s="152" t="s">
        <v>116</v>
      </c>
      <c r="P8" s="165"/>
    </row>
    <row r="9" spans="1:16" x14ac:dyDescent="0.25">
      <c r="B9" s="151"/>
      <c r="C9" s="152"/>
      <c r="D9" s="152"/>
      <c r="E9" s="152"/>
      <c r="F9" s="152"/>
      <c r="G9" s="152"/>
      <c r="H9" s="152"/>
      <c r="I9" s="152"/>
      <c r="J9" s="176"/>
      <c r="K9" s="152"/>
      <c r="L9" s="164"/>
      <c r="P9" s="165"/>
    </row>
    <row r="10" spans="1:16" x14ac:dyDescent="0.25">
      <c r="B10" s="151"/>
      <c r="C10" s="152"/>
      <c r="D10" s="152"/>
      <c r="E10" s="152"/>
      <c r="F10" s="152"/>
      <c r="G10" s="152"/>
      <c r="H10" s="152"/>
      <c r="I10" s="152"/>
      <c r="J10" s="176"/>
      <c r="K10" s="152"/>
      <c r="L10" s="164"/>
      <c r="P10" s="165"/>
    </row>
    <row r="11" spans="1:16" ht="15.75" thickBot="1" x14ac:dyDescent="0.3">
      <c r="B11" s="154"/>
      <c r="C11" s="210"/>
      <c r="D11" s="210"/>
      <c r="E11" s="210"/>
      <c r="F11" s="210"/>
      <c r="G11" s="210"/>
      <c r="H11" s="210"/>
      <c r="I11" s="210"/>
      <c r="J11" s="211"/>
      <c r="K11" s="152"/>
      <c r="L11" s="169"/>
      <c r="M11" s="170"/>
      <c r="N11" s="170"/>
      <c r="O11" s="170"/>
      <c r="P11" s="171"/>
    </row>
    <row r="12" spans="1:16" ht="15.75" thickBot="1" x14ac:dyDescent="0.3"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</row>
    <row r="13" spans="1:16" ht="15.75" x14ac:dyDescent="0.25">
      <c r="B13" s="173" t="s">
        <v>109</v>
      </c>
      <c r="C13" s="174"/>
      <c r="D13" s="174"/>
      <c r="E13" s="174"/>
      <c r="F13" s="174"/>
      <c r="G13" s="174"/>
      <c r="H13" s="174"/>
      <c r="I13" s="174"/>
      <c r="J13" s="175"/>
      <c r="K13" s="152"/>
    </row>
    <row r="14" spans="1:16" x14ac:dyDescent="0.25">
      <c r="B14" s="151" t="s">
        <v>110</v>
      </c>
      <c r="C14" s="183"/>
      <c r="D14" s="152" t="s">
        <v>392</v>
      </c>
      <c r="E14" s="152"/>
      <c r="F14" s="152"/>
      <c r="G14" s="152"/>
      <c r="H14" s="152"/>
      <c r="I14" s="152"/>
      <c r="J14" s="176"/>
      <c r="K14" s="152"/>
    </row>
    <row r="15" spans="1:16" x14ac:dyDescent="0.25">
      <c r="B15" s="155" t="s">
        <v>386</v>
      </c>
      <c r="C15" s="152"/>
      <c r="D15" s="152" t="s">
        <v>399</v>
      </c>
      <c r="E15" s="152"/>
      <c r="F15" s="152"/>
      <c r="G15" s="152"/>
      <c r="H15" s="152"/>
      <c r="I15" s="152"/>
      <c r="J15" s="176"/>
      <c r="K15" s="172"/>
    </row>
    <row r="16" spans="1:16" x14ac:dyDescent="0.25">
      <c r="B16" s="151" t="s">
        <v>111</v>
      </c>
      <c r="C16" s="152"/>
      <c r="D16" s="152" t="s">
        <v>400</v>
      </c>
      <c r="E16" s="152"/>
      <c r="F16" s="152"/>
      <c r="G16" s="152"/>
      <c r="H16" s="152"/>
      <c r="I16" s="152"/>
      <c r="J16" s="176"/>
      <c r="K16" s="172"/>
    </row>
    <row r="17" spans="2:11" x14ac:dyDescent="0.25">
      <c r="B17" s="151" t="s">
        <v>112</v>
      </c>
      <c r="C17" s="152"/>
      <c r="D17" s="152" t="s">
        <v>404</v>
      </c>
      <c r="E17" s="152"/>
      <c r="F17" s="152"/>
      <c r="G17" s="152"/>
      <c r="H17" s="152"/>
      <c r="I17" s="152"/>
      <c r="J17" s="176"/>
      <c r="K17" s="172"/>
    </row>
    <row r="18" spans="2:11" x14ac:dyDescent="0.25">
      <c r="B18" s="151" t="s">
        <v>114</v>
      </c>
      <c r="C18" s="152"/>
      <c r="D18" s="152" t="s">
        <v>403</v>
      </c>
      <c r="E18" s="152"/>
      <c r="F18" s="152"/>
      <c r="G18" s="152"/>
      <c r="H18" s="152"/>
      <c r="I18" s="152"/>
      <c r="J18" s="176"/>
      <c r="K18" s="172"/>
    </row>
    <row r="19" spans="2:11" x14ac:dyDescent="0.25">
      <c r="B19" s="151" t="s">
        <v>389</v>
      </c>
      <c r="C19" s="152"/>
      <c r="D19" s="152" t="s">
        <v>405</v>
      </c>
      <c r="E19" s="152"/>
      <c r="F19" s="152"/>
      <c r="G19" s="152"/>
      <c r="H19" s="152"/>
      <c r="I19" s="152"/>
      <c r="J19" s="176"/>
      <c r="K19" s="172"/>
    </row>
    <row r="20" spans="2:11" x14ac:dyDescent="0.25">
      <c r="B20" s="155" t="s">
        <v>390</v>
      </c>
      <c r="C20" s="152"/>
      <c r="D20" s="152" t="s">
        <v>406</v>
      </c>
      <c r="E20" s="152"/>
      <c r="F20" s="152"/>
      <c r="G20" s="152"/>
      <c r="H20" s="152"/>
      <c r="I20" s="152"/>
      <c r="J20" s="176"/>
      <c r="K20" s="172"/>
    </row>
    <row r="21" spans="2:11" x14ac:dyDescent="0.25">
      <c r="B21" s="151" t="s">
        <v>391</v>
      </c>
      <c r="C21" s="183"/>
      <c r="D21" s="183" t="s">
        <v>407</v>
      </c>
      <c r="E21" s="183"/>
      <c r="F21" s="152"/>
      <c r="G21" s="152"/>
      <c r="H21" s="152"/>
      <c r="I21" s="152"/>
      <c r="J21" s="176"/>
      <c r="K21" s="172"/>
    </row>
    <row r="22" spans="2:11" x14ac:dyDescent="0.25">
      <c r="B22" s="155" t="s">
        <v>387</v>
      </c>
      <c r="C22" s="152"/>
      <c r="D22" s="152" t="s">
        <v>401</v>
      </c>
      <c r="E22" s="152"/>
      <c r="F22" s="152"/>
      <c r="G22" s="152"/>
      <c r="H22" s="152"/>
      <c r="I22" s="152"/>
      <c r="J22" s="176"/>
      <c r="K22" s="172"/>
    </row>
    <row r="23" spans="2:11" ht="15.75" thickBot="1" x14ac:dyDescent="0.3">
      <c r="B23" s="184" t="s">
        <v>388</v>
      </c>
      <c r="C23" s="210"/>
      <c r="D23" s="210" t="s">
        <v>402</v>
      </c>
      <c r="E23" s="210"/>
      <c r="F23" s="210"/>
      <c r="G23" s="210"/>
      <c r="H23" s="210"/>
      <c r="I23" s="210"/>
      <c r="J23" s="211"/>
      <c r="K23" s="172"/>
    </row>
    <row r="24" spans="2:11" x14ac:dyDescent="0.25">
      <c r="F24" s="49"/>
      <c r="G24" s="49"/>
      <c r="H24" s="49"/>
      <c r="I24" s="152"/>
      <c r="J24" s="152"/>
      <c r="K24" s="152"/>
    </row>
    <row r="25" spans="2:11" x14ac:dyDescent="0.25">
      <c r="F25" s="49"/>
      <c r="G25" s="152"/>
      <c r="H25" s="152"/>
      <c r="I25" s="152"/>
      <c r="J25" s="152"/>
      <c r="K25" s="152"/>
    </row>
    <row r="26" spans="2:11" x14ac:dyDescent="0.25">
      <c r="F26" s="152"/>
      <c r="G26" s="152"/>
      <c r="H26" s="152"/>
      <c r="I26" s="152"/>
      <c r="J26" s="152"/>
      <c r="K26" s="152"/>
    </row>
    <row r="27" spans="2:11" x14ac:dyDescent="0.25">
      <c r="F27" s="152"/>
      <c r="G27" s="152"/>
      <c r="H27" s="152"/>
      <c r="I27" s="152"/>
      <c r="J27" s="152"/>
      <c r="K27" s="152"/>
    </row>
    <row r="28" spans="2:11" x14ac:dyDescent="0.25">
      <c r="F28" s="183"/>
      <c r="G28" s="183"/>
      <c r="H28" s="183"/>
      <c r="I28" s="49"/>
      <c r="J28" s="49"/>
      <c r="K28" s="49"/>
    </row>
    <row r="29" spans="2:11" x14ac:dyDescent="0.25">
      <c r="B29" s="152"/>
      <c r="F29" s="49"/>
      <c r="G29" s="49"/>
      <c r="H29" s="49"/>
      <c r="I29" s="49"/>
      <c r="J29" s="49"/>
      <c r="K29" s="49"/>
    </row>
    <row r="30" spans="2:11" x14ac:dyDescent="0.25">
      <c r="F30" s="49"/>
      <c r="G30" s="49"/>
      <c r="H30" s="49"/>
      <c r="I30" s="49"/>
      <c r="J30" s="49"/>
      <c r="K30" s="49"/>
    </row>
  </sheetData>
  <sheetProtection algorithmName="SHA-512" hashValue="LoD0ahsjbthzm53ncqYx0ey7joPI0Zzxh+Xvi2qV10n4eIbCWv8IPcBI5MwszfcsTC7/0OAO/rLZKfUiXfaRpw==" saltValue="2LFMdPQhDWAbyl39KuRxCg==" spinCount="100000" sheet="1" objects="1" scenarios="1"/>
  <pageMargins left="0.7" right="0.7" top="0.75" bottom="0.75" header="0.3" footer="0.3"/>
  <pageSetup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380"/>
  <sheetViews>
    <sheetView view="pageBreakPreview" zoomScale="145" zoomScaleNormal="80" zoomScaleSheetLayoutView="145" workbookViewId="0">
      <selection activeCell="C14" sqref="C14"/>
    </sheetView>
  </sheetViews>
  <sheetFormatPr defaultColWidth="8.85546875" defaultRowHeight="15" x14ac:dyDescent="0.25"/>
  <cols>
    <col min="1" max="1" width="6" style="132" customWidth="1"/>
    <col min="2" max="2" width="6.5703125" customWidth="1"/>
    <col min="3" max="3" width="15.42578125" customWidth="1"/>
    <col min="4" max="4" width="3.7109375" customWidth="1"/>
    <col min="5" max="5" width="15.7109375" customWidth="1"/>
    <col min="6" max="6" width="3.7109375" customWidth="1"/>
    <col min="7" max="7" width="15.7109375" customWidth="1"/>
    <col min="8" max="8" width="3.7109375" customWidth="1"/>
    <col min="9" max="9" width="15.7109375" customWidth="1"/>
    <col min="10" max="10" width="3.7109375" customWidth="1"/>
    <col min="11" max="11" width="15.7109375" customWidth="1"/>
    <col min="12" max="12" width="7.7109375" customWidth="1"/>
    <col min="13" max="13" width="15.7109375" customWidth="1"/>
    <col min="15" max="15" width="1.42578125" customWidth="1"/>
    <col min="17" max="17" width="5.28515625" customWidth="1"/>
    <col min="18" max="18" width="15.42578125" customWidth="1"/>
    <col min="19" max="19" width="3.7109375" customWidth="1"/>
    <col min="20" max="20" width="15.7109375" customWidth="1"/>
    <col min="21" max="21" width="3.7109375" customWidth="1"/>
    <col min="22" max="22" width="15.7109375" customWidth="1"/>
    <col min="23" max="23" width="3.7109375" customWidth="1"/>
    <col min="24" max="24" width="15.7109375" customWidth="1"/>
    <col min="25" max="25" width="3.7109375" customWidth="1"/>
    <col min="26" max="26" width="15.7109375" customWidth="1"/>
    <col min="27" max="27" width="7.7109375" customWidth="1"/>
    <col min="28" max="28" width="15.7109375" customWidth="1"/>
    <col min="30" max="30" width="1.42578125" customWidth="1"/>
    <col min="31" max="31" width="9.28515625" customWidth="1"/>
    <col min="32" max="32" width="5.28515625" customWidth="1"/>
    <col min="33" max="33" width="15.42578125" customWidth="1"/>
    <col min="34" max="34" width="3.7109375" customWidth="1"/>
    <col min="35" max="35" width="15.7109375" customWidth="1"/>
    <col min="36" max="36" width="3.7109375" customWidth="1"/>
    <col min="37" max="37" width="15.7109375" customWidth="1"/>
    <col min="38" max="38" width="3.7109375" customWidth="1"/>
    <col min="39" max="39" width="15.7109375" customWidth="1"/>
    <col min="40" max="40" width="3.7109375" customWidth="1"/>
    <col min="41" max="41" width="15.7109375" customWidth="1"/>
    <col min="42" max="42" width="7.7109375" customWidth="1"/>
    <col min="43" max="43" width="15.7109375" customWidth="1"/>
    <col min="45" max="45" width="1.42578125" customWidth="1"/>
    <col min="46" max="46" width="9.28515625" customWidth="1"/>
    <col min="47" max="47" width="5.28515625" customWidth="1"/>
    <col min="48" max="48" width="15.42578125" customWidth="1"/>
    <col min="49" max="49" width="3.7109375" customWidth="1"/>
    <col min="50" max="50" width="15.7109375" customWidth="1"/>
    <col min="51" max="51" width="3.7109375" customWidth="1"/>
    <col min="52" max="52" width="15.7109375" customWidth="1"/>
    <col min="53" max="53" width="3.7109375" customWidth="1"/>
    <col min="54" max="54" width="15.7109375" customWidth="1"/>
    <col min="55" max="55" width="3.7109375" customWidth="1"/>
    <col min="56" max="56" width="15.7109375" customWidth="1"/>
    <col min="57" max="57" width="7.7109375" customWidth="1"/>
    <col min="58" max="58" width="17.140625" customWidth="1"/>
    <col min="59" max="59" width="3.28515625" style="132" customWidth="1"/>
    <col min="60" max="60" width="5.28515625" customWidth="1"/>
    <col min="61" max="61" width="15.42578125" customWidth="1"/>
    <col min="62" max="62" width="3.7109375" customWidth="1"/>
    <col min="63" max="63" width="15.7109375" customWidth="1"/>
    <col min="64" max="64" width="3.7109375" customWidth="1"/>
    <col min="65" max="65" width="16.140625" bestFit="1" customWidth="1"/>
    <col min="66" max="66" width="15.7109375" customWidth="1"/>
    <col min="67" max="67" width="11.42578125" customWidth="1"/>
    <col min="68" max="68" width="15.7109375" customWidth="1"/>
    <col min="69" max="69" width="18.42578125" customWidth="1"/>
    <col min="70" max="70" width="1.42578125" customWidth="1"/>
    <col min="71" max="71" width="14.140625" customWidth="1"/>
    <col min="72" max="72" width="1.140625" style="132" customWidth="1"/>
    <col min="73" max="73" width="19.28515625" style="132" customWidth="1"/>
    <col min="74" max="79" width="19.140625" style="132" customWidth="1"/>
    <col min="80" max="80" width="5.28515625" customWidth="1"/>
    <col min="81" max="81" width="5" customWidth="1"/>
    <col min="82" max="82" width="15.7109375" customWidth="1"/>
    <col min="83" max="83" width="3.7109375" customWidth="1"/>
    <col min="84" max="84" width="15.7109375" customWidth="1"/>
    <col min="85" max="85" width="3.7109375" customWidth="1"/>
    <col min="86" max="86" width="15.7109375" customWidth="1"/>
    <col min="87" max="87" width="3.7109375" customWidth="1"/>
    <col min="88" max="88" width="15.7109375" customWidth="1"/>
    <col min="89" max="89" width="7.7109375" customWidth="1"/>
    <col min="90" max="90" width="15.7109375" customWidth="1"/>
    <col min="92" max="92" width="15.85546875" customWidth="1"/>
    <col min="93" max="93" width="3.85546875" customWidth="1"/>
    <col min="94" max="99" width="15.7109375" style="132" customWidth="1"/>
    <col min="100" max="100" width="23.140625" style="132" customWidth="1"/>
    <col min="101" max="101" width="3.7109375" customWidth="1"/>
    <col min="103" max="103" width="14" customWidth="1"/>
    <col min="105" max="105" width="15.7109375" customWidth="1"/>
    <col min="109" max="109" width="13.42578125" customWidth="1"/>
    <col min="111" max="111" width="17.140625" customWidth="1"/>
    <col min="113" max="113" width="18.7109375" customWidth="1"/>
    <col min="114" max="114" width="3.7109375" style="132" customWidth="1"/>
    <col min="115" max="121" width="13.28515625" style="132" customWidth="1"/>
    <col min="122" max="122" width="3.7109375" style="132" customWidth="1"/>
    <col min="123" max="123" width="7.28515625" style="357" customWidth="1"/>
    <col min="124" max="129" width="12.42578125" style="132" customWidth="1"/>
    <col min="130" max="130" width="15.42578125" customWidth="1"/>
    <col min="132" max="132" width="17.42578125" customWidth="1"/>
    <col min="135" max="135" width="3.28515625" customWidth="1"/>
    <col min="136" max="136" width="14.7109375" customWidth="1"/>
    <col min="137" max="137" width="10.85546875" bestFit="1" customWidth="1"/>
    <col min="138" max="138" width="13.85546875" customWidth="1"/>
    <col min="139" max="139" width="13.85546875" style="132" customWidth="1"/>
    <col min="140" max="140" width="9.7109375" bestFit="1" customWidth="1"/>
    <col min="141" max="141" width="13.85546875" customWidth="1"/>
    <col min="142" max="142" width="13.5703125" customWidth="1"/>
    <col min="143" max="143" width="2.5703125" style="132" customWidth="1"/>
    <col min="144" max="144" width="6.85546875" customWidth="1"/>
    <col min="145" max="145" width="14.7109375" customWidth="1"/>
    <col min="146" max="146" width="15.140625" customWidth="1"/>
    <col min="147" max="147" width="13.28515625" customWidth="1"/>
    <col min="151" max="151" width="15.28515625" customWidth="1"/>
    <col min="153" max="153" width="18.28515625" customWidth="1"/>
    <col min="155" max="155" width="12.42578125" bestFit="1" customWidth="1"/>
    <col min="157" max="157" width="16.28515625" customWidth="1"/>
    <col min="159" max="159" width="19.85546875" style="329" customWidth="1"/>
    <col min="162" max="162" width="12.28515625" customWidth="1"/>
    <col min="163" max="163" width="12.7109375" customWidth="1"/>
    <col min="288" max="288" width="5.28515625" customWidth="1"/>
    <col min="289" max="289" width="15.42578125" customWidth="1"/>
    <col min="290" max="290" width="3.7109375" customWidth="1"/>
    <col min="291" max="291" width="15.7109375" customWidth="1"/>
    <col min="292" max="292" width="3.7109375" customWidth="1"/>
    <col min="293" max="293" width="15.7109375" customWidth="1"/>
    <col min="294" max="294" width="3.7109375" customWidth="1"/>
    <col min="295" max="295" width="15.7109375" customWidth="1"/>
    <col min="296" max="296" width="3.7109375" customWidth="1"/>
    <col min="297" max="297" width="15.7109375" customWidth="1"/>
    <col min="298" max="298" width="7.7109375" customWidth="1"/>
    <col min="299" max="299" width="15.7109375" customWidth="1"/>
    <col min="301" max="301" width="1.42578125" customWidth="1"/>
    <col min="303" max="303" width="5.28515625" customWidth="1"/>
    <col min="304" max="304" width="15.42578125" customWidth="1"/>
    <col min="305" max="305" width="3.7109375" customWidth="1"/>
    <col min="306" max="306" width="15.7109375" customWidth="1"/>
    <col min="307" max="307" width="3.7109375" customWidth="1"/>
    <col min="308" max="308" width="15.7109375" customWidth="1"/>
    <col min="309" max="309" width="3.7109375" customWidth="1"/>
    <col min="310" max="310" width="15.7109375" customWidth="1"/>
    <col min="311" max="311" width="3.7109375" customWidth="1"/>
    <col min="312" max="312" width="15.7109375" customWidth="1"/>
    <col min="313" max="313" width="7.7109375" customWidth="1"/>
    <col min="314" max="314" width="15.7109375" customWidth="1"/>
    <col min="316" max="316" width="1.42578125" customWidth="1"/>
    <col min="317" max="317" width="9.28515625" customWidth="1"/>
    <col min="318" max="318" width="5.28515625" customWidth="1"/>
    <col min="319" max="319" width="15.42578125" customWidth="1"/>
    <col min="320" max="320" width="3.7109375" customWidth="1"/>
    <col min="321" max="321" width="15.7109375" customWidth="1"/>
    <col min="322" max="322" width="3.7109375" customWidth="1"/>
    <col min="323" max="323" width="15.7109375" customWidth="1"/>
    <col min="324" max="324" width="3.7109375" customWidth="1"/>
    <col min="325" max="325" width="15.7109375" customWidth="1"/>
    <col min="326" max="326" width="3.7109375" customWidth="1"/>
    <col min="327" max="327" width="15.7109375" customWidth="1"/>
    <col min="328" max="328" width="7.7109375" customWidth="1"/>
    <col min="329" max="329" width="15.7109375" customWidth="1"/>
    <col min="331" max="331" width="1.42578125" customWidth="1"/>
    <col min="332" max="332" width="9.28515625" customWidth="1"/>
    <col min="333" max="333" width="5.28515625" customWidth="1"/>
    <col min="334" max="334" width="15.42578125" customWidth="1"/>
    <col min="335" max="335" width="3.7109375" customWidth="1"/>
    <col min="336" max="336" width="15.7109375" customWidth="1"/>
    <col min="337" max="337" width="3.7109375" customWidth="1"/>
    <col min="338" max="338" width="15.7109375" customWidth="1"/>
    <col min="339" max="339" width="3.7109375" customWidth="1"/>
    <col min="340" max="340" width="15.7109375" customWidth="1"/>
    <col min="341" max="341" width="3.7109375" customWidth="1"/>
    <col min="342" max="342" width="15.7109375" customWidth="1"/>
    <col min="343" max="343" width="7.7109375" customWidth="1"/>
    <col min="344" max="344" width="15.7109375" customWidth="1"/>
    <col min="345" max="345" width="9.140625" customWidth="1"/>
    <col min="346" max="346" width="1.42578125" customWidth="1"/>
    <col min="347" max="347" width="9.140625" customWidth="1"/>
    <col min="348" max="348" width="5.28515625" customWidth="1"/>
    <col min="349" max="349" width="15.42578125" customWidth="1"/>
    <col min="350" max="350" width="3.7109375" customWidth="1"/>
    <col min="351" max="351" width="15.7109375" customWidth="1"/>
    <col min="352" max="353" width="3.7109375" customWidth="1"/>
    <col min="354" max="354" width="15.7109375" customWidth="1"/>
    <col min="355" max="355" width="3.7109375" customWidth="1"/>
    <col min="356" max="356" width="15.7109375" customWidth="1"/>
    <col min="357" max="357" width="9.140625" customWidth="1"/>
    <col min="358" max="358" width="1.42578125" customWidth="1"/>
    <col min="359" max="359" width="9.140625" customWidth="1"/>
    <col min="360" max="360" width="5.28515625" customWidth="1"/>
    <col min="361" max="361" width="15.42578125" customWidth="1"/>
    <col min="362" max="362" width="3.7109375" customWidth="1"/>
    <col min="363" max="363" width="15.7109375" customWidth="1"/>
    <col min="364" max="364" width="3.7109375" customWidth="1"/>
    <col min="365" max="365" width="15.7109375" customWidth="1"/>
    <col min="366" max="366" width="3.7109375" customWidth="1"/>
    <col min="367" max="367" width="15.7109375" customWidth="1"/>
    <col min="368" max="368" width="3.7109375" customWidth="1"/>
    <col min="369" max="369" width="15.7109375" customWidth="1"/>
    <col min="370" max="370" width="7.7109375" customWidth="1"/>
    <col min="371" max="371" width="15.7109375" customWidth="1"/>
    <col min="544" max="544" width="5.28515625" customWidth="1"/>
    <col min="545" max="545" width="15.42578125" customWidth="1"/>
    <col min="546" max="546" width="3.7109375" customWidth="1"/>
    <col min="547" max="547" width="15.7109375" customWidth="1"/>
    <col min="548" max="548" width="3.7109375" customWidth="1"/>
    <col min="549" max="549" width="15.7109375" customWidth="1"/>
    <col min="550" max="550" width="3.7109375" customWidth="1"/>
    <col min="551" max="551" width="15.7109375" customWidth="1"/>
    <col min="552" max="552" width="3.7109375" customWidth="1"/>
    <col min="553" max="553" width="15.7109375" customWidth="1"/>
    <col min="554" max="554" width="7.7109375" customWidth="1"/>
    <col min="555" max="555" width="15.7109375" customWidth="1"/>
    <col min="557" max="557" width="1.42578125" customWidth="1"/>
    <col min="559" max="559" width="5.28515625" customWidth="1"/>
    <col min="560" max="560" width="15.42578125" customWidth="1"/>
    <col min="561" max="561" width="3.7109375" customWidth="1"/>
    <col min="562" max="562" width="15.7109375" customWidth="1"/>
    <col min="563" max="563" width="3.7109375" customWidth="1"/>
    <col min="564" max="564" width="15.7109375" customWidth="1"/>
    <col min="565" max="565" width="3.7109375" customWidth="1"/>
    <col min="566" max="566" width="15.7109375" customWidth="1"/>
    <col min="567" max="567" width="3.7109375" customWidth="1"/>
    <col min="568" max="568" width="15.7109375" customWidth="1"/>
    <col min="569" max="569" width="7.7109375" customWidth="1"/>
    <col min="570" max="570" width="15.7109375" customWidth="1"/>
    <col min="572" max="572" width="1.42578125" customWidth="1"/>
    <col min="573" max="573" width="9.28515625" customWidth="1"/>
    <col min="574" max="574" width="5.28515625" customWidth="1"/>
    <col min="575" max="575" width="15.42578125" customWidth="1"/>
    <col min="576" max="576" width="3.7109375" customWidth="1"/>
    <col min="577" max="577" width="15.7109375" customWidth="1"/>
    <col min="578" max="578" width="3.7109375" customWidth="1"/>
    <col min="579" max="579" width="15.7109375" customWidth="1"/>
    <col min="580" max="580" width="3.7109375" customWidth="1"/>
    <col min="581" max="581" width="15.7109375" customWidth="1"/>
    <col min="582" max="582" width="3.7109375" customWidth="1"/>
    <col min="583" max="583" width="15.7109375" customWidth="1"/>
    <col min="584" max="584" width="7.7109375" customWidth="1"/>
    <col min="585" max="585" width="15.7109375" customWidth="1"/>
    <col min="587" max="587" width="1.42578125" customWidth="1"/>
    <col min="588" max="588" width="9.28515625" customWidth="1"/>
    <col min="589" max="589" width="5.28515625" customWidth="1"/>
    <col min="590" max="590" width="15.42578125" customWidth="1"/>
    <col min="591" max="591" width="3.7109375" customWidth="1"/>
    <col min="592" max="592" width="15.7109375" customWidth="1"/>
    <col min="593" max="593" width="3.7109375" customWidth="1"/>
    <col min="594" max="594" width="15.7109375" customWidth="1"/>
    <col min="595" max="595" width="3.7109375" customWidth="1"/>
    <col min="596" max="596" width="15.7109375" customWidth="1"/>
    <col min="597" max="597" width="3.7109375" customWidth="1"/>
    <col min="598" max="598" width="15.7109375" customWidth="1"/>
    <col min="599" max="599" width="7.7109375" customWidth="1"/>
    <col min="600" max="600" width="15.7109375" customWidth="1"/>
    <col min="601" max="601" width="9.140625" customWidth="1"/>
    <col min="602" max="602" width="1.42578125" customWidth="1"/>
    <col min="603" max="603" width="9.140625" customWidth="1"/>
    <col min="604" max="604" width="5.28515625" customWidth="1"/>
    <col min="605" max="605" width="15.42578125" customWidth="1"/>
    <col min="606" max="606" width="3.7109375" customWidth="1"/>
    <col min="607" max="607" width="15.7109375" customWidth="1"/>
    <col min="608" max="609" width="3.7109375" customWidth="1"/>
    <col min="610" max="610" width="15.7109375" customWidth="1"/>
    <col min="611" max="611" width="3.7109375" customWidth="1"/>
    <col min="612" max="612" width="15.7109375" customWidth="1"/>
    <col min="613" max="613" width="9.140625" customWidth="1"/>
    <col min="614" max="614" width="1.42578125" customWidth="1"/>
    <col min="615" max="615" width="9.140625" customWidth="1"/>
    <col min="616" max="616" width="5.28515625" customWidth="1"/>
    <col min="617" max="617" width="15.42578125" customWidth="1"/>
    <col min="618" max="618" width="3.7109375" customWidth="1"/>
    <col min="619" max="619" width="15.7109375" customWidth="1"/>
    <col min="620" max="620" width="3.7109375" customWidth="1"/>
    <col min="621" max="621" width="15.7109375" customWidth="1"/>
    <col min="622" max="622" width="3.7109375" customWidth="1"/>
    <col min="623" max="623" width="15.7109375" customWidth="1"/>
    <col min="624" max="624" width="3.7109375" customWidth="1"/>
    <col min="625" max="625" width="15.7109375" customWidth="1"/>
    <col min="626" max="626" width="7.7109375" customWidth="1"/>
    <col min="627" max="627" width="15.7109375" customWidth="1"/>
    <col min="800" max="800" width="5.28515625" customWidth="1"/>
    <col min="801" max="801" width="15.42578125" customWidth="1"/>
    <col min="802" max="802" width="3.7109375" customWidth="1"/>
    <col min="803" max="803" width="15.7109375" customWidth="1"/>
    <col min="804" max="804" width="3.7109375" customWidth="1"/>
    <col min="805" max="805" width="15.7109375" customWidth="1"/>
    <col min="806" max="806" width="3.7109375" customWidth="1"/>
    <col min="807" max="807" width="15.7109375" customWidth="1"/>
    <col min="808" max="808" width="3.7109375" customWidth="1"/>
    <col min="809" max="809" width="15.7109375" customWidth="1"/>
    <col min="810" max="810" width="7.7109375" customWidth="1"/>
    <col min="811" max="811" width="15.7109375" customWidth="1"/>
    <col min="813" max="813" width="1.42578125" customWidth="1"/>
    <col min="815" max="815" width="5.28515625" customWidth="1"/>
    <col min="816" max="816" width="15.42578125" customWidth="1"/>
    <col min="817" max="817" width="3.7109375" customWidth="1"/>
    <col min="818" max="818" width="15.7109375" customWidth="1"/>
    <col min="819" max="819" width="3.7109375" customWidth="1"/>
    <col min="820" max="820" width="15.7109375" customWidth="1"/>
    <col min="821" max="821" width="3.7109375" customWidth="1"/>
    <col min="822" max="822" width="15.7109375" customWidth="1"/>
    <col min="823" max="823" width="3.7109375" customWidth="1"/>
    <col min="824" max="824" width="15.7109375" customWidth="1"/>
    <col min="825" max="825" width="7.7109375" customWidth="1"/>
    <col min="826" max="826" width="15.7109375" customWidth="1"/>
    <col min="828" max="828" width="1.42578125" customWidth="1"/>
    <col min="829" max="829" width="9.28515625" customWidth="1"/>
    <col min="830" max="830" width="5.28515625" customWidth="1"/>
    <col min="831" max="831" width="15.42578125" customWidth="1"/>
    <col min="832" max="832" width="3.7109375" customWidth="1"/>
    <col min="833" max="833" width="15.7109375" customWidth="1"/>
    <col min="834" max="834" width="3.7109375" customWidth="1"/>
    <col min="835" max="835" width="15.7109375" customWidth="1"/>
    <col min="836" max="836" width="3.7109375" customWidth="1"/>
    <col min="837" max="837" width="15.7109375" customWidth="1"/>
    <col min="838" max="838" width="3.7109375" customWidth="1"/>
    <col min="839" max="839" width="15.7109375" customWidth="1"/>
    <col min="840" max="840" width="7.7109375" customWidth="1"/>
    <col min="841" max="841" width="15.7109375" customWidth="1"/>
    <col min="843" max="843" width="1.42578125" customWidth="1"/>
    <col min="844" max="844" width="9.28515625" customWidth="1"/>
    <col min="845" max="845" width="5.28515625" customWidth="1"/>
    <col min="846" max="846" width="15.42578125" customWidth="1"/>
    <col min="847" max="847" width="3.7109375" customWidth="1"/>
    <col min="848" max="848" width="15.7109375" customWidth="1"/>
    <col min="849" max="849" width="3.7109375" customWidth="1"/>
    <col min="850" max="850" width="15.7109375" customWidth="1"/>
    <col min="851" max="851" width="3.7109375" customWidth="1"/>
    <col min="852" max="852" width="15.7109375" customWidth="1"/>
    <col min="853" max="853" width="3.7109375" customWidth="1"/>
    <col min="854" max="854" width="15.7109375" customWidth="1"/>
    <col min="855" max="855" width="7.7109375" customWidth="1"/>
    <col min="856" max="856" width="15.7109375" customWidth="1"/>
    <col min="857" max="857" width="9.140625" customWidth="1"/>
    <col min="858" max="858" width="1.42578125" customWidth="1"/>
    <col min="859" max="859" width="9.140625" customWidth="1"/>
    <col min="860" max="860" width="5.28515625" customWidth="1"/>
    <col min="861" max="861" width="15.42578125" customWidth="1"/>
    <col min="862" max="862" width="3.7109375" customWidth="1"/>
    <col min="863" max="863" width="15.7109375" customWidth="1"/>
    <col min="864" max="865" width="3.7109375" customWidth="1"/>
    <col min="866" max="866" width="15.7109375" customWidth="1"/>
    <col min="867" max="867" width="3.7109375" customWidth="1"/>
    <col min="868" max="868" width="15.7109375" customWidth="1"/>
    <col min="869" max="869" width="9.140625" customWidth="1"/>
    <col min="870" max="870" width="1.42578125" customWidth="1"/>
    <col min="871" max="871" width="9.140625" customWidth="1"/>
    <col min="872" max="872" width="5.28515625" customWidth="1"/>
    <col min="873" max="873" width="15.42578125" customWidth="1"/>
    <col min="874" max="874" width="3.7109375" customWidth="1"/>
    <col min="875" max="875" width="15.7109375" customWidth="1"/>
    <col min="876" max="876" width="3.7109375" customWidth="1"/>
    <col min="877" max="877" width="15.7109375" customWidth="1"/>
    <col min="878" max="878" width="3.7109375" customWidth="1"/>
    <col min="879" max="879" width="15.7109375" customWidth="1"/>
    <col min="880" max="880" width="3.7109375" customWidth="1"/>
    <col min="881" max="881" width="15.7109375" customWidth="1"/>
    <col min="882" max="882" width="7.7109375" customWidth="1"/>
    <col min="883" max="883" width="15.7109375" customWidth="1"/>
    <col min="1056" max="1056" width="5.28515625" customWidth="1"/>
    <col min="1057" max="1057" width="15.42578125" customWidth="1"/>
    <col min="1058" max="1058" width="3.7109375" customWidth="1"/>
    <col min="1059" max="1059" width="15.7109375" customWidth="1"/>
    <col min="1060" max="1060" width="3.7109375" customWidth="1"/>
    <col min="1061" max="1061" width="15.7109375" customWidth="1"/>
    <col min="1062" max="1062" width="3.7109375" customWidth="1"/>
    <col min="1063" max="1063" width="15.7109375" customWidth="1"/>
    <col min="1064" max="1064" width="3.7109375" customWidth="1"/>
    <col min="1065" max="1065" width="15.7109375" customWidth="1"/>
    <col min="1066" max="1066" width="7.7109375" customWidth="1"/>
    <col min="1067" max="1067" width="15.7109375" customWidth="1"/>
    <col min="1069" max="1069" width="1.42578125" customWidth="1"/>
    <col min="1071" max="1071" width="5.28515625" customWidth="1"/>
    <col min="1072" max="1072" width="15.42578125" customWidth="1"/>
    <col min="1073" max="1073" width="3.7109375" customWidth="1"/>
    <col min="1074" max="1074" width="15.7109375" customWidth="1"/>
    <col min="1075" max="1075" width="3.7109375" customWidth="1"/>
    <col min="1076" max="1076" width="15.7109375" customWidth="1"/>
    <col min="1077" max="1077" width="3.7109375" customWidth="1"/>
    <col min="1078" max="1078" width="15.7109375" customWidth="1"/>
    <col min="1079" max="1079" width="3.7109375" customWidth="1"/>
    <col min="1080" max="1080" width="15.7109375" customWidth="1"/>
    <col min="1081" max="1081" width="7.7109375" customWidth="1"/>
    <col min="1082" max="1082" width="15.7109375" customWidth="1"/>
    <col min="1084" max="1084" width="1.42578125" customWidth="1"/>
    <col min="1085" max="1085" width="9.28515625" customWidth="1"/>
    <col min="1086" max="1086" width="5.28515625" customWidth="1"/>
    <col min="1087" max="1087" width="15.42578125" customWidth="1"/>
    <col min="1088" max="1088" width="3.7109375" customWidth="1"/>
    <col min="1089" max="1089" width="15.7109375" customWidth="1"/>
    <col min="1090" max="1090" width="3.7109375" customWidth="1"/>
    <col min="1091" max="1091" width="15.7109375" customWidth="1"/>
    <col min="1092" max="1092" width="3.7109375" customWidth="1"/>
    <col min="1093" max="1093" width="15.7109375" customWidth="1"/>
    <col min="1094" max="1094" width="3.7109375" customWidth="1"/>
    <col min="1095" max="1095" width="15.7109375" customWidth="1"/>
    <col min="1096" max="1096" width="7.7109375" customWidth="1"/>
    <col min="1097" max="1097" width="15.7109375" customWidth="1"/>
    <col min="1099" max="1099" width="1.42578125" customWidth="1"/>
    <col min="1100" max="1100" width="9.28515625" customWidth="1"/>
    <col min="1101" max="1101" width="5.28515625" customWidth="1"/>
    <col min="1102" max="1102" width="15.42578125" customWidth="1"/>
    <col min="1103" max="1103" width="3.7109375" customWidth="1"/>
    <col min="1104" max="1104" width="15.7109375" customWidth="1"/>
    <col min="1105" max="1105" width="3.7109375" customWidth="1"/>
    <col min="1106" max="1106" width="15.7109375" customWidth="1"/>
    <col min="1107" max="1107" width="3.7109375" customWidth="1"/>
    <col min="1108" max="1108" width="15.7109375" customWidth="1"/>
    <col min="1109" max="1109" width="3.7109375" customWidth="1"/>
    <col min="1110" max="1110" width="15.7109375" customWidth="1"/>
    <col min="1111" max="1111" width="7.7109375" customWidth="1"/>
    <col min="1112" max="1112" width="15.7109375" customWidth="1"/>
    <col min="1113" max="1113" width="9.140625" customWidth="1"/>
    <col min="1114" max="1114" width="1.42578125" customWidth="1"/>
    <col min="1115" max="1115" width="9.140625" customWidth="1"/>
    <col min="1116" max="1116" width="5.28515625" customWidth="1"/>
    <col min="1117" max="1117" width="15.42578125" customWidth="1"/>
    <col min="1118" max="1118" width="3.7109375" customWidth="1"/>
    <col min="1119" max="1119" width="15.7109375" customWidth="1"/>
    <col min="1120" max="1121" width="3.7109375" customWidth="1"/>
    <col min="1122" max="1122" width="15.7109375" customWidth="1"/>
    <col min="1123" max="1123" width="3.7109375" customWidth="1"/>
    <col min="1124" max="1124" width="15.7109375" customWidth="1"/>
    <col min="1125" max="1125" width="9.140625" customWidth="1"/>
    <col min="1126" max="1126" width="1.42578125" customWidth="1"/>
    <col min="1127" max="1127" width="9.140625" customWidth="1"/>
    <col min="1128" max="1128" width="5.28515625" customWidth="1"/>
    <col min="1129" max="1129" width="15.42578125" customWidth="1"/>
    <col min="1130" max="1130" width="3.7109375" customWidth="1"/>
    <col min="1131" max="1131" width="15.7109375" customWidth="1"/>
    <col min="1132" max="1132" width="3.7109375" customWidth="1"/>
    <col min="1133" max="1133" width="15.7109375" customWidth="1"/>
    <col min="1134" max="1134" width="3.7109375" customWidth="1"/>
    <col min="1135" max="1135" width="15.7109375" customWidth="1"/>
    <col min="1136" max="1136" width="3.7109375" customWidth="1"/>
    <col min="1137" max="1137" width="15.7109375" customWidth="1"/>
    <col min="1138" max="1138" width="7.7109375" customWidth="1"/>
    <col min="1139" max="1139" width="15.7109375" customWidth="1"/>
    <col min="1312" max="1312" width="5.28515625" customWidth="1"/>
    <col min="1313" max="1313" width="15.42578125" customWidth="1"/>
    <col min="1314" max="1314" width="3.7109375" customWidth="1"/>
    <col min="1315" max="1315" width="15.7109375" customWidth="1"/>
    <col min="1316" max="1316" width="3.7109375" customWidth="1"/>
    <col min="1317" max="1317" width="15.7109375" customWidth="1"/>
    <col min="1318" max="1318" width="3.7109375" customWidth="1"/>
    <col min="1319" max="1319" width="15.7109375" customWidth="1"/>
    <col min="1320" max="1320" width="3.7109375" customWidth="1"/>
    <col min="1321" max="1321" width="15.7109375" customWidth="1"/>
    <col min="1322" max="1322" width="7.7109375" customWidth="1"/>
    <col min="1323" max="1323" width="15.7109375" customWidth="1"/>
    <col min="1325" max="1325" width="1.42578125" customWidth="1"/>
    <col min="1327" max="1327" width="5.28515625" customWidth="1"/>
    <col min="1328" max="1328" width="15.42578125" customWidth="1"/>
    <col min="1329" max="1329" width="3.7109375" customWidth="1"/>
    <col min="1330" max="1330" width="15.7109375" customWidth="1"/>
    <col min="1331" max="1331" width="3.7109375" customWidth="1"/>
    <col min="1332" max="1332" width="15.7109375" customWidth="1"/>
    <col min="1333" max="1333" width="3.7109375" customWidth="1"/>
    <col min="1334" max="1334" width="15.7109375" customWidth="1"/>
    <col min="1335" max="1335" width="3.7109375" customWidth="1"/>
    <col min="1336" max="1336" width="15.7109375" customWidth="1"/>
    <col min="1337" max="1337" width="7.7109375" customWidth="1"/>
    <col min="1338" max="1338" width="15.7109375" customWidth="1"/>
    <col min="1340" max="1340" width="1.42578125" customWidth="1"/>
    <col min="1341" max="1341" width="9.28515625" customWidth="1"/>
    <col min="1342" max="1342" width="5.28515625" customWidth="1"/>
    <col min="1343" max="1343" width="15.42578125" customWidth="1"/>
    <col min="1344" max="1344" width="3.7109375" customWidth="1"/>
    <col min="1345" max="1345" width="15.7109375" customWidth="1"/>
    <col min="1346" max="1346" width="3.7109375" customWidth="1"/>
    <col min="1347" max="1347" width="15.7109375" customWidth="1"/>
    <col min="1348" max="1348" width="3.7109375" customWidth="1"/>
    <col min="1349" max="1349" width="15.7109375" customWidth="1"/>
    <col min="1350" max="1350" width="3.7109375" customWidth="1"/>
    <col min="1351" max="1351" width="15.7109375" customWidth="1"/>
    <col min="1352" max="1352" width="7.7109375" customWidth="1"/>
    <col min="1353" max="1353" width="15.7109375" customWidth="1"/>
    <col min="1355" max="1355" width="1.42578125" customWidth="1"/>
    <col min="1356" max="1356" width="9.28515625" customWidth="1"/>
    <col min="1357" max="1357" width="5.28515625" customWidth="1"/>
    <col min="1358" max="1358" width="15.42578125" customWidth="1"/>
    <col min="1359" max="1359" width="3.7109375" customWidth="1"/>
    <col min="1360" max="1360" width="15.7109375" customWidth="1"/>
    <col min="1361" max="1361" width="3.7109375" customWidth="1"/>
    <col min="1362" max="1362" width="15.7109375" customWidth="1"/>
    <col min="1363" max="1363" width="3.7109375" customWidth="1"/>
    <col min="1364" max="1364" width="15.7109375" customWidth="1"/>
    <col min="1365" max="1365" width="3.7109375" customWidth="1"/>
    <col min="1366" max="1366" width="15.7109375" customWidth="1"/>
    <col min="1367" max="1367" width="7.7109375" customWidth="1"/>
    <col min="1368" max="1368" width="15.7109375" customWidth="1"/>
    <col min="1369" max="1369" width="9.140625" customWidth="1"/>
    <col min="1370" max="1370" width="1.42578125" customWidth="1"/>
    <col min="1371" max="1371" width="9.140625" customWidth="1"/>
    <col min="1372" max="1372" width="5.28515625" customWidth="1"/>
    <col min="1373" max="1373" width="15.42578125" customWidth="1"/>
    <col min="1374" max="1374" width="3.7109375" customWidth="1"/>
    <col min="1375" max="1375" width="15.7109375" customWidth="1"/>
    <col min="1376" max="1377" width="3.7109375" customWidth="1"/>
    <col min="1378" max="1378" width="15.7109375" customWidth="1"/>
    <col min="1379" max="1379" width="3.7109375" customWidth="1"/>
    <col min="1380" max="1380" width="15.7109375" customWidth="1"/>
    <col min="1381" max="1381" width="9.140625" customWidth="1"/>
    <col min="1382" max="1382" width="1.42578125" customWidth="1"/>
    <col min="1383" max="1383" width="9.140625" customWidth="1"/>
    <col min="1384" max="1384" width="5.28515625" customWidth="1"/>
    <col min="1385" max="1385" width="15.42578125" customWidth="1"/>
    <col min="1386" max="1386" width="3.7109375" customWidth="1"/>
    <col min="1387" max="1387" width="15.7109375" customWidth="1"/>
    <col min="1388" max="1388" width="3.7109375" customWidth="1"/>
    <col min="1389" max="1389" width="15.7109375" customWidth="1"/>
    <col min="1390" max="1390" width="3.7109375" customWidth="1"/>
    <col min="1391" max="1391" width="15.7109375" customWidth="1"/>
    <col min="1392" max="1392" width="3.7109375" customWidth="1"/>
    <col min="1393" max="1393" width="15.7109375" customWidth="1"/>
    <col min="1394" max="1394" width="7.7109375" customWidth="1"/>
    <col min="1395" max="1395" width="15.7109375" customWidth="1"/>
    <col min="1568" max="1568" width="5.28515625" customWidth="1"/>
    <col min="1569" max="1569" width="15.42578125" customWidth="1"/>
    <col min="1570" max="1570" width="3.7109375" customWidth="1"/>
    <col min="1571" max="1571" width="15.7109375" customWidth="1"/>
    <col min="1572" max="1572" width="3.7109375" customWidth="1"/>
    <col min="1573" max="1573" width="15.7109375" customWidth="1"/>
    <col min="1574" max="1574" width="3.7109375" customWidth="1"/>
    <col min="1575" max="1575" width="15.7109375" customWidth="1"/>
    <col min="1576" max="1576" width="3.7109375" customWidth="1"/>
    <col min="1577" max="1577" width="15.7109375" customWidth="1"/>
    <col min="1578" max="1578" width="7.7109375" customWidth="1"/>
    <col min="1579" max="1579" width="15.7109375" customWidth="1"/>
    <col min="1581" max="1581" width="1.42578125" customWidth="1"/>
    <col min="1583" max="1583" width="5.28515625" customWidth="1"/>
    <col min="1584" max="1584" width="15.42578125" customWidth="1"/>
    <col min="1585" max="1585" width="3.7109375" customWidth="1"/>
    <col min="1586" max="1586" width="15.7109375" customWidth="1"/>
    <col min="1587" max="1587" width="3.7109375" customWidth="1"/>
    <col min="1588" max="1588" width="15.7109375" customWidth="1"/>
    <col min="1589" max="1589" width="3.7109375" customWidth="1"/>
    <col min="1590" max="1590" width="15.7109375" customWidth="1"/>
    <col min="1591" max="1591" width="3.7109375" customWidth="1"/>
    <col min="1592" max="1592" width="15.7109375" customWidth="1"/>
    <col min="1593" max="1593" width="7.7109375" customWidth="1"/>
    <col min="1594" max="1594" width="15.7109375" customWidth="1"/>
    <col min="1596" max="1596" width="1.42578125" customWidth="1"/>
    <col min="1597" max="1597" width="9.28515625" customWidth="1"/>
    <col min="1598" max="1598" width="5.28515625" customWidth="1"/>
    <col min="1599" max="1599" width="15.42578125" customWidth="1"/>
    <col min="1600" max="1600" width="3.7109375" customWidth="1"/>
    <col min="1601" max="1601" width="15.7109375" customWidth="1"/>
    <col min="1602" max="1602" width="3.7109375" customWidth="1"/>
    <col min="1603" max="1603" width="15.7109375" customWidth="1"/>
    <col min="1604" max="1604" width="3.7109375" customWidth="1"/>
    <col min="1605" max="1605" width="15.7109375" customWidth="1"/>
    <col min="1606" max="1606" width="3.7109375" customWidth="1"/>
    <col min="1607" max="1607" width="15.7109375" customWidth="1"/>
    <col min="1608" max="1608" width="7.7109375" customWidth="1"/>
    <col min="1609" max="1609" width="15.7109375" customWidth="1"/>
    <col min="1611" max="1611" width="1.42578125" customWidth="1"/>
    <col min="1612" max="1612" width="9.28515625" customWidth="1"/>
    <col min="1613" max="1613" width="5.28515625" customWidth="1"/>
    <col min="1614" max="1614" width="15.42578125" customWidth="1"/>
    <col min="1615" max="1615" width="3.7109375" customWidth="1"/>
    <col min="1616" max="1616" width="15.7109375" customWidth="1"/>
    <col min="1617" max="1617" width="3.7109375" customWidth="1"/>
    <col min="1618" max="1618" width="15.7109375" customWidth="1"/>
    <col min="1619" max="1619" width="3.7109375" customWidth="1"/>
    <col min="1620" max="1620" width="15.7109375" customWidth="1"/>
    <col min="1621" max="1621" width="3.7109375" customWidth="1"/>
    <col min="1622" max="1622" width="15.7109375" customWidth="1"/>
    <col min="1623" max="1623" width="7.7109375" customWidth="1"/>
    <col min="1624" max="1624" width="15.7109375" customWidth="1"/>
    <col min="1625" max="1625" width="9.140625" customWidth="1"/>
    <col min="1626" max="1626" width="1.42578125" customWidth="1"/>
    <col min="1627" max="1627" width="9.140625" customWidth="1"/>
    <col min="1628" max="1628" width="5.28515625" customWidth="1"/>
    <col min="1629" max="1629" width="15.42578125" customWidth="1"/>
    <col min="1630" max="1630" width="3.7109375" customWidth="1"/>
    <col min="1631" max="1631" width="15.7109375" customWidth="1"/>
    <col min="1632" max="1633" width="3.7109375" customWidth="1"/>
    <col min="1634" max="1634" width="15.7109375" customWidth="1"/>
    <col min="1635" max="1635" width="3.7109375" customWidth="1"/>
    <col min="1636" max="1636" width="15.7109375" customWidth="1"/>
    <col min="1637" max="1637" width="9.140625" customWidth="1"/>
    <col min="1638" max="1638" width="1.42578125" customWidth="1"/>
    <col min="1639" max="1639" width="9.140625" customWidth="1"/>
    <col min="1640" max="1640" width="5.28515625" customWidth="1"/>
    <col min="1641" max="1641" width="15.42578125" customWidth="1"/>
    <col min="1642" max="1642" width="3.7109375" customWidth="1"/>
    <col min="1643" max="1643" width="15.7109375" customWidth="1"/>
    <col min="1644" max="1644" width="3.7109375" customWidth="1"/>
    <col min="1645" max="1645" width="15.7109375" customWidth="1"/>
    <col min="1646" max="1646" width="3.7109375" customWidth="1"/>
    <col min="1647" max="1647" width="15.7109375" customWidth="1"/>
    <col min="1648" max="1648" width="3.7109375" customWidth="1"/>
    <col min="1649" max="1649" width="15.7109375" customWidth="1"/>
    <col min="1650" max="1650" width="7.7109375" customWidth="1"/>
    <col min="1651" max="1651" width="15.7109375" customWidth="1"/>
    <col min="1824" max="1824" width="5.28515625" customWidth="1"/>
    <col min="1825" max="1825" width="15.42578125" customWidth="1"/>
    <col min="1826" max="1826" width="3.7109375" customWidth="1"/>
    <col min="1827" max="1827" width="15.7109375" customWidth="1"/>
    <col min="1828" max="1828" width="3.7109375" customWidth="1"/>
    <col min="1829" max="1829" width="15.7109375" customWidth="1"/>
    <col min="1830" max="1830" width="3.7109375" customWidth="1"/>
    <col min="1831" max="1831" width="15.7109375" customWidth="1"/>
    <col min="1832" max="1832" width="3.7109375" customWidth="1"/>
    <col min="1833" max="1833" width="15.7109375" customWidth="1"/>
    <col min="1834" max="1834" width="7.7109375" customWidth="1"/>
    <col min="1835" max="1835" width="15.7109375" customWidth="1"/>
    <col min="1837" max="1837" width="1.42578125" customWidth="1"/>
    <col min="1839" max="1839" width="5.28515625" customWidth="1"/>
    <col min="1840" max="1840" width="15.42578125" customWidth="1"/>
    <col min="1841" max="1841" width="3.7109375" customWidth="1"/>
    <col min="1842" max="1842" width="15.7109375" customWidth="1"/>
    <col min="1843" max="1843" width="3.7109375" customWidth="1"/>
    <col min="1844" max="1844" width="15.7109375" customWidth="1"/>
    <col min="1845" max="1845" width="3.7109375" customWidth="1"/>
    <col min="1846" max="1846" width="15.7109375" customWidth="1"/>
    <col min="1847" max="1847" width="3.7109375" customWidth="1"/>
    <col min="1848" max="1848" width="15.7109375" customWidth="1"/>
    <col min="1849" max="1849" width="7.7109375" customWidth="1"/>
    <col min="1850" max="1850" width="15.7109375" customWidth="1"/>
    <col min="1852" max="1852" width="1.42578125" customWidth="1"/>
    <col min="1853" max="1853" width="9.28515625" customWidth="1"/>
    <col min="1854" max="1854" width="5.28515625" customWidth="1"/>
    <col min="1855" max="1855" width="15.42578125" customWidth="1"/>
    <col min="1856" max="1856" width="3.7109375" customWidth="1"/>
    <col min="1857" max="1857" width="15.7109375" customWidth="1"/>
    <col min="1858" max="1858" width="3.7109375" customWidth="1"/>
    <col min="1859" max="1859" width="15.7109375" customWidth="1"/>
    <col min="1860" max="1860" width="3.7109375" customWidth="1"/>
    <col min="1861" max="1861" width="15.7109375" customWidth="1"/>
    <col min="1862" max="1862" width="3.7109375" customWidth="1"/>
    <col min="1863" max="1863" width="15.7109375" customWidth="1"/>
    <col min="1864" max="1864" width="7.7109375" customWidth="1"/>
    <col min="1865" max="1865" width="15.7109375" customWidth="1"/>
    <col min="1867" max="1867" width="1.42578125" customWidth="1"/>
    <col min="1868" max="1868" width="9.28515625" customWidth="1"/>
    <col min="1869" max="1869" width="5.28515625" customWidth="1"/>
    <col min="1870" max="1870" width="15.42578125" customWidth="1"/>
    <col min="1871" max="1871" width="3.7109375" customWidth="1"/>
    <col min="1872" max="1872" width="15.7109375" customWidth="1"/>
    <col min="1873" max="1873" width="3.7109375" customWidth="1"/>
    <col min="1874" max="1874" width="15.7109375" customWidth="1"/>
    <col min="1875" max="1875" width="3.7109375" customWidth="1"/>
    <col min="1876" max="1876" width="15.7109375" customWidth="1"/>
    <col min="1877" max="1877" width="3.7109375" customWidth="1"/>
    <col min="1878" max="1878" width="15.7109375" customWidth="1"/>
    <col min="1879" max="1879" width="7.7109375" customWidth="1"/>
    <col min="1880" max="1880" width="15.7109375" customWidth="1"/>
    <col min="1881" max="1881" width="9.140625" customWidth="1"/>
    <col min="1882" max="1882" width="1.42578125" customWidth="1"/>
    <col min="1883" max="1883" width="9.140625" customWidth="1"/>
    <col min="1884" max="1884" width="5.28515625" customWidth="1"/>
    <col min="1885" max="1885" width="15.42578125" customWidth="1"/>
    <col min="1886" max="1886" width="3.7109375" customWidth="1"/>
    <col min="1887" max="1887" width="15.7109375" customWidth="1"/>
    <col min="1888" max="1889" width="3.7109375" customWidth="1"/>
    <col min="1890" max="1890" width="15.7109375" customWidth="1"/>
    <col min="1891" max="1891" width="3.7109375" customWidth="1"/>
    <col min="1892" max="1892" width="15.7109375" customWidth="1"/>
    <col min="1893" max="1893" width="9.140625" customWidth="1"/>
    <col min="1894" max="1894" width="1.42578125" customWidth="1"/>
    <col min="1895" max="1895" width="9.140625" customWidth="1"/>
    <col min="1896" max="1896" width="5.28515625" customWidth="1"/>
    <col min="1897" max="1897" width="15.42578125" customWidth="1"/>
    <col min="1898" max="1898" width="3.7109375" customWidth="1"/>
    <col min="1899" max="1899" width="15.7109375" customWidth="1"/>
    <col min="1900" max="1900" width="3.7109375" customWidth="1"/>
    <col min="1901" max="1901" width="15.7109375" customWidth="1"/>
    <col min="1902" max="1902" width="3.7109375" customWidth="1"/>
    <col min="1903" max="1903" width="15.7109375" customWidth="1"/>
    <col min="1904" max="1904" width="3.7109375" customWidth="1"/>
    <col min="1905" max="1905" width="15.7109375" customWidth="1"/>
    <col min="1906" max="1906" width="7.7109375" customWidth="1"/>
    <col min="1907" max="1907" width="15.7109375" customWidth="1"/>
    <col min="2080" max="2080" width="5.28515625" customWidth="1"/>
    <col min="2081" max="2081" width="15.42578125" customWidth="1"/>
    <col min="2082" max="2082" width="3.7109375" customWidth="1"/>
    <col min="2083" max="2083" width="15.7109375" customWidth="1"/>
    <col min="2084" max="2084" width="3.7109375" customWidth="1"/>
    <col min="2085" max="2085" width="15.7109375" customWidth="1"/>
    <col min="2086" max="2086" width="3.7109375" customWidth="1"/>
    <col min="2087" max="2087" width="15.7109375" customWidth="1"/>
    <col min="2088" max="2088" width="3.7109375" customWidth="1"/>
    <col min="2089" max="2089" width="15.7109375" customWidth="1"/>
    <col min="2090" max="2090" width="7.7109375" customWidth="1"/>
    <col min="2091" max="2091" width="15.7109375" customWidth="1"/>
    <col min="2093" max="2093" width="1.42578125" customWidth="1"/>
    <col min="2095" max="2095" width="5.28515625" customWidth="1"/>
    <col min="2096" max="2096" width="15.42578125" customWidth="1"/>
    <col min="2097" max="2097" width="3.7109375" customWidth="1"/>
    <col min="2098" max="2098" width="15.7109375" customWidth="1"/>
    <col min="2099" max="2099" width="3.7109375" customWidth="1"/>
    <col min="2100" max="2100" width="15.7109375" customWidth="1"/>
    <col min="2101" max="2101" width="3.7109375" customWidth="1"/>
    <col min="2102" max="2102" width="15.7109375" customWidth="1"/>
    <col min="2103" max="2103" width="3.7109375" customWidth="1"/>
    <col min="2104" max="2104" width="15.7109375" customWidth="1"/>
    <col min="2105" max="2105" width="7.7109375" customWidth="1"/>
    <col min="2106" max="2106" width="15.7109375" customWidth="1"/>
    <col min="2108" max="2108" width="1.42578125" customWidth="1"/>
    <col min="2109" max="2109" width="9.28515625" customWidth="1"/>
    <col min="2110" max="2110" width="5.28515625" customWidth="1"/>
    <col min="2111" max="2111" width="15.42578125" customWidth="1"/>
    <col min="2112" max="2112" width="3.7109375" customWidth="1"/>
    <col min="2113" max="2113" width="15.7109375" customWidth="1"/>
    <col min="2114" max="2114" width="3.7109375" customWidth="1"/>
    <col min="2115" max="2115" width="15.7109375" customWidth="1"/>
    <col min="2116" max="2116" width="3.7109375" customWidth="1"/>
    <col min="2117" max="2117" width="15.7109375" customWidth="1"/>
    <col min="2118" max="2118" width="3.7109375" customWidth="1"/>
    <col min="2119" max="2119" width="15.7109375" customWidth="1"/>
    <col min="2120" max="2120" width="7.7109375" customWidth="1"/>
    <col min="2121" max="2121" width="15.7109375" customWidth="1"/>
    <col min="2123" max="2123" width="1.42578125" customWidth="1"/>
    <col min="2124" max="2124" width="9.28515625" customWidth="1"/>
    <col min="2125" max="2125" width="5.28515625" customWidth="1"/>
    <col min="2126" max="2126" width="15.42578125" customWidth="1"/>
    <col min="2127" max="2127" width="3.7109375" customWidth="1"/>
    <col min="2128" max="2128" width="15.7109375" customWidth="1"/>
    <col min="2129" max="2129" width="3.7109375" customWidth="1"/>
    <col min="2130" max="2130" width="15.7109375" customWidth="1"/>
    <col min="2131" max="2131" width="3.7109375" customWidth="1"/>
    <col min="2132" max="2132" width="15.7109375" customWidth="1"/>
    <col min="2133" max="2133" width="3.7109375" customWidth="1"/>
    <col min="2134" max="2134" width="15.7109375" customWidth="1"/>
    <col min="2135" max="2135" width="7.7109375" customWidth="1"/>
    <col min="2136" max="2136" width="15.7109375" customWidth="1"/>
    <col min="2137" max="2137" width="9.140625" customWidth="1"/>
    <col min="2138" max="2138" width="1.42578125" customWidth="1"/>
    <col min="2139" max="2139" width="9.140625" customWidth="1"/>
    <col min="2140" max="2140" width="5.28515625" customWidth="1"/>
    <col min="2141" max="2141" width="15.42578125" customWidth="1"/>
    <col min="2142" max="2142" width="3.7109375" customWidth="1"/>
    <col min="2143" max="2143" width="15.7109375" customWidth="1"/>
    <col min="2144" max="2145" width="3.7109375" customWidth="1"/>
    <col min="2146" max="2146" width="15.7109375" customWidth="1"/>
    <col min="2147" max="2147" width="3.7109375" customWidth="1"/>
    <col min="2148" max="2148" width="15.7109375" customWidth="1"/>
    <col min="2149" max="2149" width="9.140625" customWidth="1"/>
    <col min="2150" max="2150" width="1.42578125" customWidth="1"/>
    <col min="2151" max="2151" width="9.140625" customWidth="1"/>
    <col min="2152" max="2152" width="5.28515625" customWidth="1"/>
    <col min="2153" max="2153" width="15.42578125" customWidth="1"/>
    <col min="2154" max="2154" width="3.7109375" customWidth="1"/>
    <col min="2155" max="2155" width="15.7109375" customWidth="1"/>
    <col min="2156" max="2156" width="3.7109375" customWidth="1"/>
    <col min="2157" max="2157" width="15.7109375" customWidth="1"/>
    <col min="2158" max="2158" width="3.7109375" customWidth="1"/>
    <col min="2159" max="2159" width="15.7109375" customWidth="1"/>
    <col min="2160" max="2160" width="3.7109375" customWidth="1"/>
    <col min="2161" max="2161" width="15.7109375" customWidth="1"/>
    <col min="2162" max="2162" width="7.7109375" customWidth="1"/>
    <col min="2163" max="2163" width="15.7109375" customWidth="1"/>
    <col min="2336" max="2336" width="5.28515625" customWidth="1"/>
    <col min="2337" max="2337" width="15.42578125" customWidth="1"/>
    <col min="2338" max="2338" width="3.7109375" customWidth="1"/>
    <col min="2339" max="2339" width="15.7109375" customWidth="1"/>
    <col min="2340" max="2340" width="3.7109375" customWidth="1"/>
    <col min="2341" max="2341" width="15.7109375" customWidth="1"/>
    <col min="2342" max="2342" width="3.7109375" customWidth="1"/>
    <col min="2343" max="2343" width="15.7109375" customWidth="1"/>
    <col min="2344" max="2344" width="3.7109375" customWidth="1"/>
    <col min="2345" max="2345" width="15.7109375" customWidth="1"/>
    <col min="2346" max="2346" width="7.7109375" customWidth="1"/>
    <col min="2347" max="2347" width="15.7109375" customWidth="1"/>
    <col min="2349" max="2349" width="1.42578125" customWidth="1"/>
    <col min="2351" max="2351" width="5.28515625" customWidth="1"/>
    <col min="2352" max="2352" width="15.42578125" customWidth="1"/>
    <col min="2353" max="2353" width="3.7109375" customWidth="1"/>
    <col min="2354" max="2354" width="15.7109375" customWidth="1"/>
    <col min="2355" max="2355" width="3.7109375" customWidth="1"/>
    <col min="2356" max="2356" width="15.7109375" customWidth="1"/>
    <col min="2357" max="2357" width="3.7109375" customWidth="1"/>
    <col min="2358" max="2358" width="15.7109375" customWidth="1"/>
    <col min="2359" max="2359" width="3.7109375" customWidth="1"/>
    <col min="2360" max="2360" width="15.7109375" customWidth="1"/>
    <col min="2361" max="2361" width="7.7109375" customWidth="1"/>
    <col min="2362" max="2362" width="15.7109375" customWidth="1"/>
    <col min="2364" max="2364" width="1.42578125" customWidth="1"/>
    <col min="2365" max="2365" width="9.28515625" customWidth="1"/>
    <col min="2366" max="2366" width="5.28515625" customWidth="1"/>
    <col min="2367" max="2367" width="15.42578125" customWidth="1"/>
    <col min="2368" max="2368" width="3.7109375" customWidth="1"/>
    <col min="2369" max="2369" width="15.7109375" customWidth="1"/>
    <col min="2370" max="2370" width="3.7109375" customWidth="1"/>
    <col min="2371" max="2371" width="15.7109375" customWidth="1"/>
    <col min="2372" max="2372" width="3.7109375" customWidth="1"/>
    <col min="2373" max="2373" width="15.7109375" customWidth="1"/>
    <col min="2374" max="2374" width="3.7109375" customWidth="1"/>
    <col min="2375" max="2375" width="15.7109375" customWidth="1"/>
    <col min="2376" max="2376" width="7.7109375" customWidth="1"/>
    <col min="2377" max="2377" width="15.7109375" customWidth="1"/>
    <col min="2379" max="2379" width="1.42578125" customWidth="1"/>
    <col min="2380" max="2380" width="9.28515625" customWidth="1"/>
    <col min="2381" max="2381" width="5.28515625" customWidth="1"/>
    <col min="2382" max="2382" width="15.42578125" customWidth="1"/>
    <col min="2383" max="2383" width="3.7109375" customWidth="1"/>
    <col min="2384" max="2384" width="15.7109375" customWidth="1"/>
    <col min="2385" max="2385" width="3.7109375" customWidth="1"/>
    <col min="2386" max="2386" width="15.7109375" customWidth="1"/>
    <col min="2387" max="2387" width="3.7109375" customWidth="1"/>
    <col min="2388" max="2388" width="15.7109375" customWidth="1"/>
    <col min="2389" max="2389" width="3.7109375" customWidth="1"/>
    <col min="2390" max="2390" width="15.7109375" customWidth="1"/>
    <col min="2391" max="2391" width="7.7109375" customWidth="1"/>
    <col min="2392" max="2392" width="15.7109375" customWidth="1"/>
    <col min="2393" max="2393" width="9.140625" customWidth="1"/>
    <col min="2394" max="2394" width="1.42578125" customWidth="1"/>
    <col min="2395" max="2395" width="9.140625" customWidth="1"/>
    <col min="2396" max="2396" width="5.28515625" customWidth="1"/>
    <col min="2397" max="2397" width="15.42578125" customWidth="1"/>
    <col min="2398" max="2398" width="3.7109375" customWidth="1"/>
    <col min="2399" max="2399" width="15.7109375" customWidth="1"/>
    <col min="2400" max="2401" width="3.7109375" customWidth="1"/>
    <col min="2402" max="2402" width="15.7109375" customWidth="1"/>
    <col min="2403" max="2403" width="3.7109375" customWidth="1"/>
    <col min="2404" max="2404" width="15.7109375" customWidth="1"/>
    <col min="2405" max="2405" width="9.140625" customWidth="1"/>
    <col min="2406" max="2406" width="1.42578125" customWidth="1"/>
    <col min="2407" max="2407" width="9.140625" customWidth="1"/>
    <col min="2408" max="2408" width="5.28515625" customWidth="1"/>
    <col min="2409" max="2409" width="15.42578125" customWidth="1"/>
    <col min="2410" max="2410" width="3.7109375" customWidth="1"/>
    <col min="2411" max="2411" width="15.7109375" customWidth="1"/>
    <col min="2412" max="2412" width="3.7109375" customWidth="1"/>
    <col min="2413" max="2413" width="15.7109375" customWidth="1"/>
    <col min="2414" max="2414" width="3.7109375" customWidth="1"/>
    <col min="2415" max="2415" width="15.7109375" customWidth="1"/>
    <col min="2416" max="2416" width="3.7109375" customWidth="1"/>
    <col min="2417" max="2417" width="15.7109375" customWidth="1"/>
    <col min="2418" max="2418" width="7.7109375" customWidth="1"/>
    <col min="2419" max="2419" width="15.7109375" customWidth="1"/>
    <col min="2592" max="2592" width="5.28515625" customWidth="1"/>
    <col min="2593" max="2593" width="15.42578125" customWidth="1"/>
    <col min="2594" max="2594" width="3.7109375" customWidth="1"/>
    <col min="2595" max="2595" width="15.7109375" customWidth="1"/>
    <col min="2596" max="2596" width="3.7109375" customWidth="1"/>
    <col min="2597" max="2597" width="15.7109375" customWidth="1"/>
    <col min="2598" max="2598" width="3.7109375" customWidth="1"/>
    <col min="2599" max="2599" width="15.7109375" customWidth="1"/>
    <col min="2600" max="2600" width="3.7109375" customWidth="1"/>
    <col min="2601" max="2601" width="15.7109375" customWidth="1"/>
    <col min="2602" max="2602" width="7.7109375" customWidth="1"/>
    <col min="2603" max="2603" width="15.7109375" customWidth="1"/>
    <col min="2605" max="2605" width="1.42578125" customWidth="1"/>
    <col min="2607" max="2607" width="5.28515625" customWidth="1"/>
    <col min="2608" max="2608" width="15.42578125" customWidth="1"/>
    <col min="2609" max="2609" width="3.7109375" customWidth="1"/>
    <col min="2610" max="2610" width="15.7109375" customWidth="1"/>
    <col min="2611" max="2611" width="3.7109375" customWidth="1"/>
    <col min="2612" max="2612" width="15.7109375" customWidth="1"/>
    <col min="2613" max="2613" width="3.7109375" customWidth="1"/>
    <col min="2614" max="2614" width="15.7109375" customWidth="1"/>
    <col min="2615" max="2615" width="3.7109375" customWidth="1"/>
    <col min="2616" max="2616" width="15.7109375" customWidth="1"/>
    <col min="2617" max="2617" width="7.7109375" customWidth="1"/>
    <col min="2618" max="2618" width="15.7109375" customWidth="1"/>
    <col min="2620" max="2620" width="1.42578125" customWidth="1"/>
    <col min="2621" max="2621" width="9.28515625" customWidth="1"/>
    <col min="2622" max="2622" width="5.28515625" customWidth="1"/>
    <col min="2623" max="2623" width="15.42578125" customWidth="1"/>
    <col min="2624" max="2624" width="3.7109375" customWidth="1"/>
    <col min="2625" max="2625" width="15.7109375" customWidth="1"/>
    <col min="2626" max="2626" width="3.7109375" customWidth="1"/>
    <col min="2627" max="2627" width="15.7109375" customWidth="1"/>
    <col min="2628" max="2628" width="3.7109375" customWidth="1"/>
    <col min="2629" max="2629" width="15.7109375" customWidth="1"/>
    <col min="2630" max="2630" width="3.7109375" customWidth="1"/>
    <col min="2631" max="2631" width="15.7109375" customWidth="1"/>
    <col min="2632" max="2632" width="7.7109375" customWidth="1"/>
    <col min="2633" max="2633" width="15.7109375" customWidth="1"/>
    <col min="2635" max="2635" width="1.42578125" customWidth="1"/>
    <col min="2636" max="2636" width="9.28515625" customWidth="1"/>
    <col min="2637" max="2637" width="5.28515625" customWidth="1"/>
    <col min="2638" max="2638" width="15.42578125" customWidth="1"/>
    <col min="2639" max="2639" width="3.7109375" customWidth="1"/>
    <col min="2640" max="2640" width="15.7109375" customWidth="1"/>
    <col min="2641" max="2641" width="3.7109375" customWidth="1"/>
    <col min="2642" max="2642" width="15.7109375" customWidth="1"/>
    <col min="2643" max="2643" width="3.7109375" customWidth="1"/>
    <col min="2644" max="2644" width="15.7109375" customWidth="1"/>
    <col min="2645" max="2645" width="3.7109375" customWidth="1"/>
    <col min="2646" max="2646" width="15.7109375" customWidth="1"/>
    <col min="2647" max="2647" width="7.7109375" customWidth="1"/>
    <col min="2648" max="2648" width="15.7109375" customWidth="1"/>
    <col min="2649" max="2649" width="9.140625" customWidth="1"/>
    <col min="2650" max="2650" width="1.42578125" customWidth="1"/>
    <col min="2651" max="2651" width="9.140625" customWidth="1"/>
    <col min="2652" max="2652" width="5.28515625" customWidth="1"/>
    <col min="2653" max="2653" width="15.42578125" customWidth="1"/>
    <col min="2654" max="2654" width="3.7109375" customWidth="1"/>
    <col min="2655" max="2655" width="15.7109375" customWidth="1"/>
    <col min="2656" max="2657" width="3.7109375" customWidth="1"/>
    <col min="2658" max="2658" width="15.7109375" customWidth="1"/>
    <col min="2659" max="2659" width="3.7109375" customWidth="1"/>
    <col min="2660" max="2660" width="15.7109375" customWidth="1"/>
    <col min="2661" max="2661" width="9.140625" customWidth="1"/>
    <col min="2662" max="2662" width="1.42578125" customWidth="1"/>
    <col min="2663" max="2663" width="9.140625" customWidth="1"/>
    <col min="2664" max="2664" width="5.28515625" customWidth="1"/>
    <col min="2665" max="2665" width="15.42578125" customWidth="1"/>
    <col min="2666" max="2666" width="3.7109375" customWidth="1"/>
    <col min="2667" max="2667" width="15.7109375" customWidth="1"/>
    <col min="2668" max="2668" width="3.7109375" customWidth="1"/>
    <col min="2669" max="2669" width="15.7109375" customWidth="1"/>
    <col min="2670" max="2670" width="3.7109375" customWidth="1"/>
    <col min="2671" max="2671" width="15.7109375" customWidth="1"/>
    <col min="2672" max="2672" width="3.7109375" customWidth="1"/>
    <col min="2673" max="2673" width="15.7109375" customWidth="1"/>
    <col min="2674" max="2674" width="7.7109375" customWidth="1"/>
    <col min="2675" max="2675" width="15.7109375" customWidth="1"/>
    <col min="2848" max="2848" width="5.28515625" customWidth="1"/>
    <col min="2849" max="2849" width="15.42578125" customWidth="1"/>
    <col min="2850" max="2850" width="3.7109375" customWidth="1"/>
    <col min="2851" max="2851" width="15.7109375" customWidth="1"/>
    <col min="2852" max="2852" width="3.7109375" customWidth="1"/>
    <col min="2853" max="2853" width="15.7109375" customWidth="1"/>
    <col min="2854" max="2854" width="3.7109375" customWidth="1"/>
    <col min="2855" max="2855" width="15.7109375" customWidth="1"/>
    <col min="2856" max="2856" width="3.7109375" customWidth="1"/>
    <col min="2857" max="2857" width="15.7109375" customWidth="1"/>
    <col min="2858" max="2858" width="7.7109375" customWidth="1"/>
    <col min="2859" max="2859" width="15.7109375" customWidth="1"/>
    <col min="2861" max="2861" width="1.42578125" customWidth="1"/>
    <col min="2863" max="2863" width="5.28515625" customWidth="1"/>
    <col min="2864" max="2864" width="15.42578125" customWidth="1"/>
    <col min="2865" max="2865" width="3.7109375" customWidth="1"/>
    <col min="2866" max="2866" width="15.7109375" customWidth="1"/>
    <col min="2867" max="2867" width="3.7109375" customWidth="1"/>
    <col min="2868" max="2868" width="15.7109375" customWidth="1"/>
    <col min="2869" max="2869" width="3.7109375" customWidth="1"/>
    <col min="2870" max="2870" width="15.7109375" customWidth="1"/>
    <col min="2871" max="2871" width="3.7109375" customWidth="1"/>
    <col min="2872" max="2872" width="15.7109375" customWidth="1"/>
    <col min="2873" max="2873" width="7.7109375" customWidth="1"/>
    <col min="2874" max="2874" width="15.7109375" customWidth="1"/>
    <col min="2876" max="2876" width="1.42578125" customWidth="1"/>
    <col min="2877" max="2877" width="9.28515625" customWidth="1"/>
    <col min="2878" max="2878" width="5.28515625" customWidth="1"/>
    <col min="2879" max="2879" width="15.42578125" customWidth="1"/>
    <col min="2880" max="2880" width="3.7109375" customWidth="1"/>
    <col min="2881" max="2881" width="15.7109375" customWidth="1"/>
    <col min="2882" max="2882" width="3.7109375" customWidth="1"/>
    <col min="2883" max="2883" width="15.7109375" customWidth="1"/>
    <col min="2884" max="2884" width="3.7109375" customWidth="1"/>
    <col min="2885" max="2885" width="15.7109375" customWidth="1"/>
    <col min="2886" max="2886" width="3.7109375" customWidth="1"/>
    <col min="2887" max="2887" width="15.7109375" customWidth="1"/>
    <col min="2888" max="2888" width="7.7109375" customWidth="1"/>
    <col min="2889" max="2889" width="15.7109375" customWidth="1"/>
    <col min="2891" max="2891" width="1.42578125" customWidth="1"/>
    <col min="2892" max="2892" width="9.28515625" customWidth="1"/>
    <col min="2893" max="2893" width="5.28515625" customWidth="1"/>
    <col min="2894" max="2894" width="15.42578125" customWidth="1"/>
    <col min="2895" max="2895" width="3.7109375" customWidth="1"/>
    <col min="2896" max="2896" width="15.7109375" customWidth="1"/>
    <col min="2897" max="2897" width="3.7109375" customWidth="1"/>
    <col min="2898" max="2898" width="15.7109375" customWidth="1"/>
    <col min="2899" max="2899" width="3.7109375" customWidth="1"/>
    <col min="2900" max="2900" width="15.7109375" customWidth="1"/>
    <col min="2901" max="2901" width="3.7109375" customWidth="1"/>
    <col min="2902" max="2902" width="15.7109375" customWidth="1"/>
    <col min="2903" max="2903" width="7.7109375" customWidth="1"/>
    <col min="2904" max="2904" width="15.7109375" customWidth="1"/>
    <col min="2905" max="2905" width="9.140625" customWidth="1"/>
    <col min="2906" max="2906" width="1.42578125" customWidth="1"/>
    <col min="2907" max="2907" width="9.140625" customWidth="1"/>
    <col min="2908" max="2908" width="5.28515625" customWidth="1"/>
    <col min="2909" max="2909" width="15.42578125" customWidth="1"/>
    <col min="2910" max="2910" width="3.7109375" customWidth="1"/>
    <col min="2911" max="2911" width="15.7109375" customWidth="1"/>
    <col min="2912" max="2913" width="3.7109375" customWidth="1"/>
    <col min="2914" max="2914" width="15.7109375" customWidth="1"/>
    <col min="2915" max="2915" width="3.7109375" customWidth="1"/>
    <col min="2916" max="2916" width="15.7109375" customWidth="1"/>
    <col min="2917" max="2917" width="9.140625" customWidth="1"/>
    <col min="2918" max="2918" width="1.42578125" customWidth="1"/>
    <col min="2919" max="2919" width="9.140625" customWidth="1"/>
    <col min="2920" max="2920" width="5.28515625" customWidth="1"/>
    <col min="2921" max="2921" width="15.42578125" customWidth="1"/>
    <col min="2922" max="2922" width="3.7109375" customWidth="1"/>
    <col min="2923" max="2923" width="15.7109375" customWidth="1"/>
    <col min="2924" max="2924" width="3.7109375" customWidth="1"/>
    <col min="2925" max="2925" width="15.7109375" customWidth="1"/>
    <col min="2926" max="2926" width="3.7109375" customWidth="1"/>
    <col min="2927" max="2927" width="15.7109375" customWidth="1"/>
    <col min="2928" max="2928" width="3.7109375" customWidth="1"/>
    <col min="2929" max="2929" width="15.7109375" customWidth="1"/>
    <col min="2930" max="2930" width="7.7109375" customWidth="1"/>
    <col min="2931" max="2931" width="15.7109375" customWidth="1"/>
    <col min="3104" max="3104" width="5.28515625" customWidth="1"/>
    <col min="3105" max="3105" width="15.42578125" customWidth="1"/>
    <col min="3106" max="3106" width="3.7109375" customWidth="1"/>
    <col min="3107" max="3107" width="15.7109375" customWidth="1"/>
    <col min="3108" max="3108" width="3.7109375" customWidth="1"/>
    <col min="3109" max="3109" width="15.7109375" customWidth="1"/>
    <col min="3110" max="3110" width="3.7109375" customWidth="1"/>
    <col min="3111" max="3111" width="15.7109375" customWidth="1"/>
    <col min="3112" max="3112" width="3.7109375" customWidth="1"/>
    <col min="3113" max="3113" width="15.7109375" customWidth="1"/>
    <col min="3114" max="3114" width="7.7109375" customWidth="1"/>
    <col min="3115" max="3115" width="15.7109375" customWidth="1"/>
    <col min="3117" max="3117" width="1.42578125" customWidth="1"/>
    <col min="3119" max="3119" width="5.28515625" customWidth="1"/>
    <col min="3120" max="3120" width="15.42578125" customWidth="1"/>
    <col min="3121" max="3121" width="3.7109375" customWidth="1"/>
    <col min="3122" max="3122" width="15.7109375" customWidth="1"/>
    <col min="3123" max="3123" width="3.7109375" customWidth="1"/>
    <col min="3124" max="3124" width="15.7109375" customWidth="1"/>
    <col min="3125" max="3125" width="3.7109375" customWidth="1"/>
    <col min="3126" max="3126" width="15.7109375" customWidth="1"/>
    <col min="3127" max="3127" width="3.7109375" customWidth="1"/>
    <col min="3128" max="3128" width="15.7109375" customWidth="1"/>
    <col min="3129" max="3129" width="7.7109375" customWidth="1"/>
    <col min="3130" max="3130" width="15.7109375" customWidth="1"/>
    <col min="3132" max="3132" width="1.42578125" customWidth="1"/>
    <col min="3133" max="3133" width="9.28515625" customWidth="1"/>
    <col min="3134" max="3134" width="5.28515625" customWidth="1"/>
    <col min="3135" max="3135" width="15.42578125" customWidth="1"/>
    <col min="3136" max="3136" width="3.7109375" customWidth="1"/>
    <col min="3137" max="3137" width="15.7109375" customWidth="1"/>
    <col min="3138" max="3138" width="3.7109375" customWidth="1"/>
    <col min="3139" max="3139" width="15.7109375" customWidth="1"/>
    <col min="3140" max="3140" width="3.7109375" customWidth="1"/>
    <col min="3141" max="3141" width="15.7109375" customWidth="1"/>
    <col min="3142" max="3142" width="3.7109375" customWidth="1"/>
    <col min="3143" max="3143" width="15.7109375" customWidth="1"/>
    <col min="3144" max="3144" width="7.7109375" customWidth="1"/>
    <col min="3145" max="3145" width="15.7109375" customWidth="1"/>
    <col min="3147" max="3147" width="1.42578125" customWidth="1"/>
    <col min="3148" max="3148" width="9.28515625" customWidth="1"/>
    <col min="3149" max="3149" width="5.28515625" customWidth="1"/>
    <col min="3150" max="3150" width="15.42578125" customWidth="1"/>
    <col min="3151" max="3151" width="3.7109375" customWidth="1"/>
    <col min="3152" max="3152" width="15.7109375" customWidth="1"/>
    <col min="3153" max="3153" width="3.7109375" customWidth="1"/>
    <col min="3154" max="3154" width="15.7109375" customWidth="1"/>
    <col min="3155" max="3155" width="3.7109375" customWidth="1"/>
    <col min="3156" max="3156" width="15.7109375" customWidth="1"/>
    <col min="3157" max="3157" width="3.7109375" customWidth="1"/>
    <col min="3158" max="3158" width="15.7109375" customWidth="1"/>
    <col min="3159" max="3159" width="7.7109375" customWidth="1"/>
    <col min="3160" max="3160" width="15.7109375" customWidth="1"/>
    <col min="3161" max="3161" width="9.140625" customWidth="1"/>
    <col min="3162" max="3162" width="1.42578125" customWidth="1"/>
    <col min="3163" max="3163" width="9.140625" customWidth="1"/>
    <col min="3164" max="3164" width="5.28515625" customWidth="1"/>
    <col min="3165" max="3165" width="15.42578125" customWidth="1"/>
    <col min="3166" max="3166" width="3.7109375" customWidth="1"/>
    <col min="3167" max="3167" width="15.7109375" customWidth="1"/>
    <col min="3168" max="3169" width="3.7109375" customWidth="1"/>
    <col min="3170" max="3170" width="15.7109375" customWidth="1"/>
    <col min="3171" max="3171" width="3.7109375" customWidth="1"/>
    <col min="3172" max="3172" width="15.7109375" customWidth="1"/>
    <col min="3173" max="3173" width="9.140625" customWidth="1"/>
    <col min="3174" max="3174" width="1.42578125" customWidth="1"/>
    <col min="3175" max="3175" width="9.140625" customWidth="1"/>
    <col min="3176" max="3176" width="5.28515625" customWidth="1"/>
    <col min="3177" max="3177" width="15.42578125" customWidth="1"/>
    <col min="3178" max="3178" width="3.7109375" customWidth="1"/>
    <col min="3179" max="3179" width="15.7109375" customWidth="1"/>
    <col min="3180" max="3180" width="3.7109375" customWidth="1"/>
    <col min="3181" max="3181" width="15.7109375" customWidth="1"/>
    <col min="3182" max="3182" width="3.7109375" customWidth="1"/>
    <col min="3183" max="3183" width="15.7109375" customWidth="1"/>
    <col min="3184" max="3184" width="3.7109375" customWidth="1"/>
    <col min="3185" max="3185" width="15.7109375" customWidth="1"/>
    <col min="3186" max="3186" width="7.7109375" customWidth="1"/>
    <col min="3187" max="3187" width="15.7109375" customWidth="1"/>
    <col min="3360" max="3360" width="5.28515625" customWidth="1"/>
    <col min="3361" max="3361" width="15.42578125" customWidth="1"/>
    <col min="3362" max="3362" width="3.7109375" customWidth="1"/>
    <col min="3363" max="3363" width="15.7109375" customWidth="1"/>
    <col min="3364" max="3364" width="3.7109375" customWidth="1"/>
    <col min="3365" max="3365" width="15.7109375" customWidth="1"/>
    <col min="3366" max="3366" width="3.7109375" customWidth="1"/>
    <col min="3367" max="3367" width="15.7109375" customWidth="1"/>
    <col min="3368" max="3368" width="3.7109375" customWidth="1"/>
    <col min="3369" max="3369" width="15.7109375" customWidth="1"/>
    <col min="3370" max="3370" width="7.7109375" customWidth="1"/>
    <col min="3371" max="3371" width="15.7109375" customWidth="1"/>
    <col min="3373" max="3373" width="1.42578125" customWidth="1"/>
    <col min="3375" max="3375" width="5.28515625" customWidth="1"/>
    <col min="3376" max="3376" width="15.42578125" customWidth="1"/>
    <col min="3377" max="3377" width="3.7109375" customWidth="1"/>
    <col min="3378" max="3378" width="15.7109375" customWidth="1"/>
    <col min="3379" max="3379" width="3.7109375" customWidth="1"/>
    <col min="3380" max="3380" width="15.7109375" customWidth="1"/>
    <col min="3381" max="3381" width="3.7109375" customWidth="1"/>
    <col min="3382" max="3382" width="15.7109375" customWidth="1"/>
    <col min="3383" max="3383" width="3.7109375" customWidth="1"/>
    <col min="3384" max="3384" width="15.7109375" customWidth="1"/>
    <col min="3385" max="3385" width="7.7109375" customWidth="1"/>
    <col min="3386" max="3386" width="15.7109375" customWidth="1"/>
    <col min="3388" max="3388" width="1.42578125" customWidth="1"/>
    <col min="3389" max="3389" width="9.28515625" customWidth="1"/>
    <col min="3390" max="3390" width="5.28515625" customWidth="1"/>
    <col min="3391" max="3391" width="15.42578125" customWidth="1"/>
    <col min="3392" max="3392" width="3.7109375" customWidth="1"/>
    <col min="3393" max="3393" width="15.7109375" customWidth="1"/>
    <col min="3394" max="3394" width="3.7109375" customWidth="1"/>
    <col min="3395" max="3395" width="15.7109375" customWidth="1"/>
    <col min="3396" max="3396" width="3.7109375" customWidth="1"/>
    <col min="3397" max="3397" width="15.7109375" customWidth="1"/>
    <col min="3398" max="3398" width="3.7109375" customWidth="1"/>
    <col min="3399" max="3399" width="15.7109375" customWidth="1"/>
    <col min="3400" max="3400" width="7.7109375" customWidth="1"/>
    <col min="3401" max="3401" width="15.7109375" customWidth="1"/>
    <col min="3403" max="3403" width="1.42578125" customWidth="1"/>
    <col min="3404" max="3404" width="9.28515625" customWidth="1"/>
    <col min="3405" max="3405" width="5.28515625" customWidth="1"/>
    <col min="3406" max="3406" width="15.42578125" customWidth="1"/>
    <col min="3407" max="3407" width="3.7109375" customWidth="1"/>
    <col min="3408" max="3408" width="15.7109375" customWidth="1"/>
    <col min="3409" max="3409" width="3.7109375" customWidth="1"/>
    <col min="3410" max="3410" width="15.7109375" customWidth="1"/>
    <col min="3411" max="3411" width="3.7109375" customWidth="1"/>
    <col min="3412" max="3412" width="15.7109375" customWidth="1"/>
    <col min="3413" max="3413" width="3.7109375" customWidth="1"/>
    <col min="3414" max="3414" width="15.7109375" customWidth="1"/>
    <col min="3415" max="3415" width="7.7109375" customWidth="1"/>
    <col min="3416" max="3416" width="15.7109375" customWidth="1"/>
    <col min="3417" max="3417" width="9.140625" customWidth="1"/>
    <col min="3418" max="3418" width="1.42578125" customWidth="1"/>
    <col min="3419" max="3419" width="9.140625" customWidth="1"/>
    <col min="3420" max="3420" width="5.28515625" customWidth="1"/>
    <col min="3421" max="3421" width="15.42578125" customWidth="1"/>
    <col min="3422" max="3422" width="3.7109375" customWidth="1"/>
    <col min="3423" max="3423" width="15.7109375" customWidth="1"/>
    <col min="3424" max="3425" width="3.7109375" customWidth="1"/>
    <col min="3426" max="3426" width="15.7109375" customWidth="1"/>
    <col min="3427" max="3427" width="3.7109375" customWidth="1"/>
    <col min="3428" max="3428" width="15.7109375" customWidth="1"/>
    <col min="3429" max="3429" width="9.140625" customWidth="1"/>
    <col min="3430" max="3430" width="1.42578125" customWidth="1"/>
    <col min="3431" max="3431" width="9.140625" customWidth="1"/>
    <col min="3432" max="3432" width="5.28515625" customWidth="1"/>
    <col min="3433" max="3433" width="15.42578125" customWidth="1"/>
    <col min="3434" max="3434" width="3.7109375" customWidth="1"/>
    <col min="3435" max="3435" width="15.7109375" customWidth="1"/>
    <col min="3436" max="3436" width="3.7109375" customWidth="1"/>
    <col min="3437" max="3437" width="15.7109375" customWidth="1"/>
    <col min="3438" max="3438" width="3.7109375" customWidth="1"/>
    <col min="3439" max="3439" width="15.7109375" customWidth="1"/>
    <col min="3440" max="3440" width="3.7109375" customWidth="1"/>
    <col min="3441" max="3441" width="15.7109375" customWidth="1"/>
    <col min="3442" max="3442" width="7.7109375" customWidth="1"/>
    <col min="3443" max="3443" width="15.7109375" customWidth="1"/>
    <col min="3616" max="3616" width="5.28515625" customWidth="1"/>
    <col min="3617" max="3617" width="15.42578125" customWidth="1"/>
    <col min="3618" max="3618" width="3.7109375" customWidth="1"/>
    <col min="3619" max="3619" width="15.7109375" customWidth="1"/>
    <col min="3620" max="3620" width="3.7109375" customWidth="1"/>
    <col min="3621" max="3621" width="15.7109375" customWidth="1"/>
    <col min="3622" max="3622" width="3.7109375" customWidth="1"/>
    <col min="3623" max="3623" width="15.7109375" customWidth="1"/>
    <col min="3624" max="3624" width="3.7109375" customWidth="1"/>
    <col min="3625" max="3625" width="15.7109375" customWidth="1"/>
    <col min="3626" max="3626" width="7.7109375" customWidth="1"/>
    <col min="3627" max="3627" width="15.7109375" customWidth="1"/>
    <col min="3629" max="3629" width="1.42578125" customWidth="1"/>
    <col min="3631" max="3631" width="5.28515625" customWidth="1"/>
    <col min="3632" max="3632" width="15.42578125" customWidth="1"/>
    <col min="3633" max="3633" width="3.7109375" customWidth="1"/>
    <col min="3634" max="3634" width="15.7109375" customWidth="1"/>
    <col min="3635" max="3635" width="3.7109375" customWidth="1"/>
    <col min="3636" max="3636" width="15.7109375" customWidth="1"/>
    <col min="3637" max="3637" width="3.7109375" customWidth="1"/>
    <col min="3638" max="3638" width="15.7109375" customWidth="1"/>
    <col min="3639" max="3639" width="3.7109375" customWidth="1"/>
    <col min="3640" max="3640" width="15.7109375" customWidth="1"/>
    <col min="3641" max="3641" width="7.7109375" customWidth="1"/>
    <col min="3642" max="3642" width="15.7109375" customWidth="1"/>
    <col min="3644" max="3644" width="1.42578125" customWidth="1"/>
    <col min="3645" max="3645" width="9.28515625" customWidth="1"/>
    <col min="3646" max="3646" width="5.28515625" customWidth="1"/>
    <col min="3647" max="3647" width="15.42578125" customWidth="1"/>
    <col min="3648" max="3648" width="3.7109375" customWidth="1"/>
    <col min="3649" max="3649" width="15.7109375" customWidth="1"/>
    <col min="3650" max="3650" width="3.7109375" customWidth="1"/>
    <col min="3651" max="3651" width="15.7109375" customWidth="1"/>
    <col min="3652" max="3652" width="3.7109375" customWidth="1"/>
    <col min="3653" max="3653" width="15.7109375" customWidth="1"/>
    <col min="3654" max="3654" width="3.7109375" customWidth="1"/>
    <col min="3655" max="3655" width="15.7109375" customWidth="1"/>
    <col min="3656" max="3656" width="7.7109375" customWidth="1"/>
    <col min="3657" max="3657" width="15.7109375" customWidth="1"/>
    <col min="3659" max="3659" width="1.42578125" customWidth="1"/>
    <col min="3660" max="3660" width="9.28515625" customWidth="1"/>
    <col min="3661" max="3661" width="5.28515625" customWidth="1"/>
    <col min="3662" max="3662" width="15.42578125" customWidth="1"/>
    <col min="3663" max="3663" width="3.7109375" customWidth="1"/>
    <col min="3664" max="3664" width="15.7109375" customWidth="1"/>
    <col min="3665" max="3665" width="3.7109375" customWidth="1"/>
    <col min="3666" max="3666" width="15.7109375" customWidth="1"/>
    <col min="3667" max="3667" width="3.7109375" customWidth="1"/>
    <col min="3668" max="3668" width="15.7109375" customWidth="1"/>
    <col min="3669" max="3669" width="3.7109375" customWidth="1"/>
    <col min="3670" max="3670" width="15.7109375" customWidth="1"/>
    <col min="3671" max="3671" width="7.7109375" customWidth="1"/>
    <col min="3672" max="3672" width="15.7109375" customWidth="1"/>
    <col min="3673" max="3673" width="9.140625" customWidth="1"/>
    <col min="3674" max="3674" width="1.42578125" customWidth="1"/>
    <col min="3675" max="3675" width="9.140625" customWidth="1"/>
    <col min="3676" max="3676" width="5.28515625" customWidth="1"/>
    <col min="3677" max="3677" width="15.42578125" customWidth="1"/>
    <col min="3678" max="3678" width="3.7109375" customWidth="1"/>
    <col min="3679" max="3679" width="15.7109375" customWidth="1"/>
    <col min="3680" max="3681" width="3.7109375" customWidth="1"/>
    <col min="3682" max="3682" width="15.7109375" customWidth="1"/>
    <col min="3683" max="3683" width="3.7109375" customWidth="1"/>
    <col min="3684" max="3684" width="15.7109375" customWidth="1"/>
    <col min="3685" max="3685" width="9.140625" customWidth="1"/>
    <col min="3686" max="3686" width="1.42578125" customWidth="1"/>
    <col min="3687" max="3687" width="9.140625" customWidth="1"/>
    <col min="3688" max="3688" width="5.28515625" customWidth="1"/>
    <col min="3689" max="3689" width="15.42578125" customWidth="1"/>
    <col min="3690" max="3690" width="3.7109375" customWidth="1"/>
    <col min="3691" max="3691" width="15.7109375" customWidth="1"/>
    <col min="3692" max="3692" width="3.7109375" customWidth="1"/>
    <col min="3693" max="3693" width="15.7109375" customWidth="1"/>
    <col min="3694" max="3694" width="3.7109375" customWidth="1"/>
    <col min="3695" max="3695" width="15.7109375" customWidth="1"/>
    <col min="3696" max="3696" width="3.7109375" customWidth="1"/>
    <col min="3697" max="3697" width="15.7109375" customWidth="1"/>
    <col min="3698" max="3698" width="7.7109375" customWidth="1"/>
    <col min="3699" max="3699" width="15.7109375" customWidth="1"/>
    <col min="3872" max="3872" width="5.28515625" customWidth="1"/>
    <col min="3873" max="3873" width="15.42578125" customWidth="1"/>
    <col min="3874" max="3874" width="3.7109375" customWidth="1"/>
    <col min="3875" max="3875" width="15.7109375" customWidth="1"/>
    <col min="3876" max="3876" width="3.7109375" customWidth="1"/>
    <col min="3877" max="3877" width="15.7109375" customWidth="1"/>
    <col min="3878" max="3878" width="3.7109375" customWidth="1"/>
    <col min="3879" max="3879" width="15.7109375" customWidth="1"/>
    <col min="3880" max="3880" width="3.7109375" customWidth="1"/>
    <col min="3881" max="3881" width="15.7109375" customWidth="1"/>
    <col min="3882" max="3882" width="7.7109375" customWidth="1"/>
    <col min="3883" max="3883" width="15.7109375" customWidth="1"/>
    <col min="3885" max="3885" width="1.42578125" customWidth="1"/>
    <col min="3887" max="3887" width="5.28515625" customWidth="1"/>
    <col min="3888" max="3888" width="15.42578125" customWidth="1"/>
    <col min="3889" max="3889" width="3.7109375" customWidth="1"/>
    <col min="3890" max="3890" width="15.7109375" customWidth="1"/>
    <col min="3891" max="3891" width="3.7109375" customWidth="1"/>
    <col min="3892" max="3892" width="15.7109375" customWidth="1"/>
    <col min="3893" max="3893" width="3.7109375" customWidth="1"/>
    <col min="3894" max="3894" width="15.7109375" customWidth="1"/>
    <col min="3895" max="3895" width="3.7109375" customWidth="1"/>
    <col min="3896" max="3896" width="15.7109375" customWidth="1"/>
    <col min="3897" max="3897" width="7.7109375" customWidth="1"/>
    <col min="3898" max="3898" width="15.7109375" customWidth="1"/>
    <col min="3900" max="3900" width="1.42578125" customWidth="1"/>
    <col min="3901" max="3901" width="9.28515625" customWidth="1"/>
    <col min="3902" max="3902" width="5.28515625" customWidth="1"/>
    <col min="3903" max="3903" width="15.42578125" customWidth="1"/>
    <col min="3904" max="3904" width="3.7109375" customWidth="1"/>
    <col min="3905" max="3905" width="15.7109375" customWidth="1"/>
    <col min="3906" max="3906" width="3.7109375" customWidth="1"/>
    <col min="3907" max="3907" width="15.7109375" customWidth="1"/>
    <col min="3908" max="3908" width="3.7109375" customWidth="1"/>
    <col min="3909" max="3909" width="15.7109375" customWidth="1"/>
    <col min="3910" max="3910" width="3.7109375" customWidth="1"/>
    <col min="3911" max="3911" width="15.7109375" customWidth="1"/>
    <col min="3912" max="3912" width="7.7109375" customWidth="1"/>
    <col min="3913" max="3913" width="15.7109375" customWidth="1"/>
    <col min="3915" max="3915" width="1.42578125" customWidth="1"/>
    <col min="3916" max="3916" width="9.28515625" customWidth="1"/>
    <col min="3917" max="3917" width="5.28515625" customWidth="1"/>
    <col min="3918" max="3918" width="15.42578125" customWidth="1"/>
    <col min="3919" max="3919" width="3.7109375" customWidth="1"/>
    <col min="3920" max="3920" width="15.7109375" customWidth="1"/>
    <col min="3921" max="3921" width="3.7109375" customWidth="1"/>
    <col min="3922" max="3922" width="15.7109375" customWidth="1"/>
    <col min="3923" max="3923" width="3.7109375" customWidth="1"/>
    <col min="3924" max="3924" width="15.7109375" customWidth="1"/>
    <col min="3925" max="3925" width="3.7109375" customWidth="1"/>
    <col min="3926" max="3926" width="15.7109375" customWidth="1"/>
    <col min="3927" max="3927" width="7.7109375" customWidth="1"/>
    <col min="3928" max="3928" width="15.7109375" customWidth="1"/>
    <col min="3929" max="3929" width="9.140625" customWidth="1"/>
    <col min="3930" max="3930" width="1.42578125" customWidth="1"/>
    <col min="3931" max="3931" width="9.140625" customWidth="1"/>
    <col min="3932" max="3932" width="5.28515625" customWidth="1"/>
    <col min="3933" max="3933" width="15.42578125" customWidth="1"/>
    <col min="3934" max="3934" width="3.7109375" customWidth="1"/>
    <col min="3935" max="3935" width="15.7109375" customWidth="1"/>
    <col min="3936" max="3937" width="3.7109375" customWidth="1"/>
    <col min="3938" max="3938" width="15.7109375" customWidth="1"/>
    <col min="3939" max="3939" width="3.7109375" customWidth="1"/>
    <col min="3940" max="3940" width="15.7109375" customWidth="1"/>
    <col min="3941" max="3941" width="9.140625" customWidth="1"/>
    <col min="3942" max="3942" width="1.42578125" customWidth="1"/>
    <col min="3943" max="3943" width="9.140625" customWidth="1"/>
    <col min="3944" max="3944" width="5.28515625" customWidth="1"/>
    <col min="3945" max="3945" width="15.42578125" customWidth="1"/>
    <col min="3946" max="3946" width="3.7109375" customWidth="1"/>
    <col min="3947" max="3947" width="15.7109375" customWidth="1"/>
    <col min="3948" max="3948" width="3.7109375" customWidth="1"/>
    <col min="3949" max="3949" width="15.7109375" customWidth="1"/>
    <col min="3950" max="3950" width="3.7109375" customWidth="1"/>
    <col min="3951" max="3951" width="15.7109375" customWidth="1"/>
    <col min="3952" max="3952" width="3.7109375" customWidth="1"/>
    <col min="3953" max="3953" width="15.7109375" customWidth="1"/>
    <col min="3954" max="3954" width="7.7109375" customWidth="1"/>
    <col min="3955" max="3955" width="15.7109375" customWidth="1"/>
    <col min="4128" max="4128" width="5.28515625" customWidth="1"/>
    <col min="4129" max="4129" width="15.42578125" customWidth="1"/>
    <col min="4130" max="4130" width="3.7109375" customWidth="1"/>
    <col min="4131" max="4131" width="15.7109375" customWidth="1"/>
    <col min="4132" max="4132" width="3.7109375" customWidth="1"/>
    <col min="4133" max="4133" width="15.7109375" customWidth="1"/>
    <col min="4134" max="4134" width="3.7109375" customWidth="1"/>
    <col min="4135" max="4135" width="15.7109375" customWidth="1"/>
    <col min="4136" max="4136" width="3.7109375" customWidth="1"/>
    <col min="4137" max="4137" width="15.7109375" customWidth="1"/>
    <col min="4138" max="4138" width="7.7109375" customWidth="1"/>
    <col min="4139" max="4139" width="15.7109375" customWidth="1"/>
    <col min="4141" max="4141" width="1.42578125" customWidth="1"/>
    <col min="4143" max="4143" width="5.28515625" customWidth="1"/>
    <col min="4144" max="4144" width="15.42578125" customWidth="1"/>
    <col min="4145" max="4145" width="3.7109375" customWidth="1"/>
    <col min="4146" max="4146" width="15.7109375" customWidth="1"/>
    <col min="4147" max="4147" width="3.7109375" customWidth="1"/>
    <col min="4148" max="4148" width="15.7109375" customWidth="1"/>
    <col min="4149" max="4149" width="3.7109375" customWidth="1"/>
    <col min="4150" max="4150" width="15.7109375" customWidth="1"/>
    <col min="4151" max="4151" width="3.7109375" customWidth="1"/>
    <col min="4152" max="4152" width="15.7109375" customWidth="1"/>
    <col min="4153" max="4153" width="7.7109375" customWidth="1"/>
    <col min="4154" max="4154" width="15.7109375" customWidth="1"/>
    <col min="4156" max="4156" width="1.42578125" customWidth="1"/>
    <col min="4157" max="4157" width="9.28515625" customWidth="1"/>
    <col min="4158" max="4158" width="5.28515625" customWidth="1"/>
    <col min="4159" max="4159" width="15.42578125" customWidth="1"/>
    <col min="4160" max="4160" width="3.7109375" customWidth="1"/>
    <col min="4161" max="4161" width="15.7109375" customWidth="1"/>
    <col min="4162" max="4162" width="3.7109375" customWidth="1"/>
    <col min="4163" max="4163" width="15.7109375" customWidth="1"/>
    <col min="4164" max="4164" width="3.7109375" customWidth="1"/>
    <col min="4165" max="4165" width="15.7109375" customWidth="1"/>
    <col min="4166" max="4166" width="3.7109375" customWidth="1"/>
    <col min="4167" max="4167" width="15.7109375" customWidth="1"/>
    <col min="4168" max="4168" width="7.7109375" customWidth="1"/>
    <col min="4169" max="4169" width="15.7109375" customWidth="1"/>
    <col min="4171" max="4171" width="1.42578125" customWidth="1"/>
    <col min="4172" max="4172" width="9.28515625" customWidth="1"/>
    <col min="4173" max="4173" width="5.28515625" customWidth="1"/>
    <col min="4174" max="4174" width="15.42578125" customWidth="1"/>
    <col min="4175" max="4175" width="3.7109375" customWidth="1"/>
    <col min="4176" max="4176" width="15.7109375" customWidth="1"/>
    <col min="4177" max="4177" width="3.7109375" customWidth="1"/>
    <col min="4178" max="4178" width="15.7109375" customWidth="1"/>
    <col min="4179" max="4179" width="3.7109375" customWidth="1"/>
    <col min="4180" max="4180" width="15.7109375" customWidth="1"/>
    <col min="4181" max="4181" width="3.7109375" customWidth="1"/>
    <col min="4182" max="4182" width="15.7109375" customWidth="1"/>
    <col min="4183" max="4183" width="7.7109375" customWidth="1"/>
    <col min="4184" max="4184" width="15.7109375" customWidth="1"/>
    <col min="4185" max="4185" width="9.140625" customWidth="1"/>
    <col min="4186" max="4186" width="1.42578125" customWidth="1"/>
    <col min="4187" max="4187" width="9.140625" customWidth="1"/>
    <col min="4188" max="4188" width="5.28515625" customWidth="1"/>
    <col min="4189" max="4189" width="15.42578125" customWidth="1"/>
    <col min="4190" max="4190" width="3.7109375" customWidth="1"/>
    <col min="4191" max="4191" width="15.7109375" customWidth="1"/>
    <col min="4192" max="4193" width="3.7109375" customWidth="1"/>
    <col min="4194" max="4194" width="15.7109375" customWidth="1"/>
    <col min="4195" max="4195" width="3.7109375" customWidth="1"/>
    <col min="4196" max="4196" width="15.7109375" customWidth="1"/>
    <col min="4197" max="4197" width="9.140625" customWidth="1"/>
    <col min="4198" max="4198" width="1.42578125" customWidth="1"/>
    <col min="4199" max="4199" width="9.140625" customWidth="1"/>
    <col min="4200" max="4200" width="5.28515625" customWidth="1"/>
    <col min="4201" max="4201" width="15.42578125" customWidth="1"/>
    <col min="4202" max="4202" width="3.7109375" customWidth="1"/>
    <col min="4203" max="4203" width="15.7109375" customWidth="1"/>
    <col min="4204" max="4204" width="3.7109375" customWidth="1"/>
    <col min="4205" max="4205" width="15.7109375" customWidth="1"/>
    <col min="4206" max="4206" width="3.7109375" customWidth="1"/>
    <col min="4207" max="4207" width="15.7109375" customWidth="1"/>
    <col min="4208" max="4208" width="3.7109375" customWidth="1"/>
    <col min="4209" max="4209" width="15.7109375" customWidth="1"/>
    <col min="4210" max="4210" width="7.7109375" customWidth="1"/>
    <col min="4211" max="4211" width="15.7109375" customWidth="1"/>
    <col min="4384" max="4384" width="5.28515625" customWidth="1"/>
    <col min="4385" max="4385" width="15.42578125" customWidth="1"/>
    <col min="4386" max="4386" width="3.7109375" customWidth="1"/>
    <col min="4387" max="4387" width="15.7109375" customWidth="1"/>
    <col min="4388" max="4388" width="3.7109375" customWidth="1"/>
    <col min="4389" max="4389" width="15.7109375" customWidth="1"/>
    <col min="4390" max="4390" width="3.7109375" customWidth="1"/>
    <col min="4391" max="4391" width="15.7109375" customWidth="1"/>
    <col min="4392" max="4392" width="3.7109375" customWidth="1"/>
    <col min="4393" max="4393" width="15.7109375" customWidth="1"/>
    <col min="4394" max="4394" width="7.7109375" customWidth="1"/>
    <col min="4395" max="4395" width="15.7109375" customWidth="1"/>
    <col min="4397" max="4397" width="1.42578125" customWidth="1"/>
    <col min="4399" max="4399" width="5.28515625" customWidth="1"/>
    <col min="4400" max="4400" width="15.42578125" customWidth="1"/>
    <col min="4401" max="4401" width="3.7109375" customWidth="1"/>
    <col min="4402" max="4402" width="15.7109375" customWidth="1"/>
    <col min="4403" max="4403" width="3.7109375" customWidth="1"/>
    <col min="4404" max="4404" width="15.7109375" customWidth="1"/>
    <col min="4405" max="4405" width="3.7109375" customWidth="1"/>
    <col min="4406" max="4406" width="15.7109375" customWidth="1"/>
    <col min="4407" max="4407" width="3.7109375" customWidth="1"/>
    <col min="4408" max="4408" width="15.7109375" customWidth="1"/>
    <col min="4409" max="4409" width="7.7109375" customWidth="1"/>
    <col min="4410" max="4410" width="15.7109375" customWidth="1"/>
    <col min="4412" max="4412" width="1.42578125" customWidth="1"/>
    <col min="4413" max="4413" width="9.28515625" customWidth="1"/>
    <col min="4414" max="4414" width="5.28515625" customWidth="1"/>
    <col min="4415" max="4415" width="15.42578125" customWidth="1"/>
    <col min="4416" max="4416" width="3.7109375" customWidth="1"/>
    <col min="4417" max="4417" width="15.7109375" customWidth="1"/>
    <col min="4418" max="4418" width="3.7109375" customWidth="1"/>
    <col min="4419" max="4419" width="15.7109375" customWidth="1"/>
    <col min="4420" max="4420" width="3.7109375" customWidth="1"/>
    <col min="4421" max="4421" width="15.7109375" customWidth="1"/>
    <col min="4422" max="4422" width="3.7109375" customWidth="1"/>
    <col min="4423" max="4423" width="15.7109375" customWidth="1"/>
    <col min="4424" max="4424" width="7.7109375" customWidth="1"/>
    <col min="4425" max="4425" width="15.7109375" customWidth="1"/>
    <col min="4427" max="4427" width="1.42578125" customWidth="1"/>
    <col min="4428" max="4428" width="9.28515625" customWidth="1"/>
    <col min="4429" max="4429" width="5.28515625" customWidth="1"/>
    <col min="4430" max="4430" width="15.42578125" customWidth="1"/>
    <col min="4431" max="4431" width="3.7109375" customWidth="1"/>
    <col min="4432" max="4432" width="15.7109375" customWidth="1"/>
    <col min="4433" max="4433" width="3.7109375" customWidth="1"/>
    <col min="4434" max="4434" width="15.7109375" customWidth="1"/>
    <col min="4435" max="4435" width="3.7109375" customWidth="1"/>
    <col min="4436" max="4436" width="15.7109375" customWidth="1"/>
    <col min="4437" max="4437" width="3.7109375" customWidth="1"/>
    <col min="4438" max="4438" width="15.7109375" customWidth="1"/>
    <col min="4439" max="4439" width="7.7109375" customWidth="1"/>
    <col min="4440" max="4440" width="15.7109375" customWidth="1"/>
    <col min="4441" max="4441" width="9.140625" customWidth="1"/>
    <col min="4442" max="4442" width="1.42578125" customWidth="1"/>
    <col min="4443" max="4443" width="9.140625" customWidth="1"/>
    <col min="4444" max="4444" width="5.28515625" customWidth="1"/>
    <col min="4445" max="4445" width="15.42578125" customWidth="1"/>
    <col min="4446" max="4446" width="3.7109375" customWidth="1"/>
    <col min="4447" max="4447" width="15.7109375" customWidth="1"/>
    <col min="4448" max="4449" width="3.7109375" customWidth="1"/>
    <col min="4450" max="4450" width="15.7109375" customWidth="1"/>
    <col min="4451" max="4451" width="3.7109375" customWidth="1"/>
    <col min="4452" max="4452" width="15.7109375" customWidth="1"/>
    <col min="4453" max="4453" width="9.140625" customWidth="1"/>
    <col min="4454" max="4454" width="1.42578125" customWidth="1"/>
    <col min="4455" max="4455" width="9.140625" customWidth="1"/>
    <col min="4456" max="4456" width="5.28515625" customWidth="1"/>
    <col min="4457" max="4457" width="15.42578125" customWidth="1"/>
    <col min="4458" max="4458" width="3.7109375" customWidth="1"/>
    <col min="4459" max="4459" width="15.7109375" customWidth="1"/>
    <col min="4460" max="4460" width="3.7109375" customWidth="1"/>
    <col min="4461" max="4461" width="15.7109375" customWidth="1"/>
    <col min="4462" max="4462" width="3.7109375" customWidth="1"/>
    <col min="4463" max="4463" width="15.7109375" customWidth="1"/>
    <col min="4464" max="4464" width="3.7109375" customWidth="1"/>
    <col min="4465" max="4465" width="15.7109375" customWidth="1"/>
    <col min="4466" max="4466" width="7.7109375" customWidth="1"/>
    <col min="4467" max="4467" width="15.7109375" customWidth="1"/>
    <col min="4640" max="4640" width="5.28515625" customWidth="1"/>
    <col min="4641" max="4641" width="15.42578125" customWidth="1"/>
    <col min="4642" max="4642" width="3.7109375" customWidth="1"/>
    <col min="4643" max="4643" width="15.7109375" customWidth="1"/>
    <col min="4644" max="4644" width="3.7109375" customWidth="1"/>
    <col min="4645" max="4645" width="15.7109375" customWidth="1"/>
    <col min="4646" max="4646" width="3.7109375" customWidth="1"/>
    <col min="4647" max="4647" width="15.7109375" customWidth="1"/>
    <col min="4648" max="4648" width="3.7109375" customWidth="1"/>
    <col min="4649" max="4649" width="15.7109375" customWidth="1"/>
    <col min="4650" max="4650" width="7.7109375" customWidth="1"/>
    <col min="4651" max="4651" width="15.7109375" customWidth="1"/>
    <col min="4653" max="4653" width="1.42578125" customWidth="1"/>
    <col min="4655" max="4655" width="5.28515625" customWidth="1"/>
    <col min="4656" max="4656" width="15.42578125" customWidth="1"/>
    <col min="4657" max="4657" width="3.7109375" customWidth="1"/>
    <col min="4658" max="4658" width="15.7109375" customWidth="1"/>
    <col min="4659" max="4659" width="3.7109375" customWidth="1"/>
    <col min="4660" max="4660" width="15.7109375" customWidth="1"/>
    <col min="4661" max="4661" width="3.7109375" customWidth="1"/>
    <col min="4662" max="4662" width="15.7109375" customWidth="1"/>
    <col min="4663" max="4663" width="3.7109375" customWidth="1"/>
    <col min="4664" max="4664" width="15.7109375" customWidth="1"/>
    <col min="4665" max="4665" width="7.7109375" customWidth="1"/>
    <col min="4666" max="4666" width="15.7109375" customWidth="1"/>
    <col min="4668" max="4668" width="1.42578125" customWidth="1"/>
    <col min="4669" max="4669" width="9.28515625" customWidth="1"/>
    <col min="4670" max="4670" width="5.28515625" customWidth="1"/>
    <col min="4671" max="4671" width="15.42578125" customWidth="1"/>
    <col min="4672" max="4672" width="3.7109375" customWidth="1"/>
    <col min="4673" max="4673" width="15.7109375" customWidth="1"/>
    <col min="4674" max="4674" width="3.7109375" customWidth="1"/>
    <col min="4675" max="4675" width="15.7109375" customWidth="1"/>
    <col min="4676" max="4676" width="3.7109375" customWidth="1"/>
    <col min="4677" max="4677" width="15.7109375" customWidth="1"/>
    <col min="4678" max="4678" width="3.7109375" customWidth="1"/>
    <col min="4679" max="4679" width="15.7109375" customWidth="1"/>
    <col min="4680" max="4680" width="7.7109375" customWidth="1"/>
    <col min="4681" max="4681" width="15.7109375" customWidth="1"/>
    <col min="4683" max="4683" width="1.42578125" customWidth="1"/>
    <col min="4684" max="4684" width="9.28515625" customWidth="1"/>
    <col min="4685" max="4685" width="5.28515625" customWidth="1"/>
    <col min="4686" max="4686" width="15.42578125" customWidth="1"/>
    <col min="4687" max="4687" width="3.7109375" customWidth="1"/>
    <col min="4688" max="4688" width="15.7109375" customWidth="1"/>
    <col min="4689" max="4689" width="3.7109375" customWidth="1"/>
    <col min="4690" max="4690" width="15.7109375" customWidth="1"/>
    <col min="4691" max="4691" width="3.7109375" customWidth="1"/>
    <col min="4692" max="4692" width="15.7109375" customWidth="1"/>
    <col min="4693" max="4693" width="3.7109375" customWidth="1"/>
    <col min="4694" max="4694" width="15.7109375" customWidth="1"/>
    <col min="4695" max="4695" width="7.7109375" customWidth="1"/>
    <col min="4696" max="4696" width="15.7109375" customWidth="1"/>
    <col min="4697" max="4697" width="9.140625" customWidth="1"/>
    <col min="4698" max="4698" width="1.42578125" customWidth="1"/>
    <col min="4699" max="4699" width="9.140625" customWidth="1"/>
    <col min="4700" max="4700" width="5.28515625" customWidth="1"/>
    <col min="4701" max="4701" width="15.42578125" customWidth="1"/>
    <col min="4702" max="4702" width="3.7109375" customWidth="1"/>
    <col min="4703" max="4703" width="15.7109375" customWidth="1"/>
    <col min="4704" max="4705" width="3.7109375" customWidth="1"/>
    <col min="4706" max="4706" width="15.7109375" customWidth="1"/>
    <col min="4707" max="4707" width="3.7109375" customWidth="1"/>
    <col min="4708" max="4708" width="15.7109375" customWidth="1"/>
    <col min="4709" max="4709" width="9.140625" customWidth="1"/>
    <col min="4710" max="4710" width="1.42578125" customWidth="1"/>
    <col min="4711" max="4711" width="9.140625" customWidth="1"/>
    <col min="4712" max="4712" width="5.28515625" customWidth="1"/>
    <col min="4713" max="4713" width="15.42578125" customWidth="1"/>
    <col min="4714" max="4714" width="3.7109375" customWidth="1"/>
    <col min="4715" max="4715" width="15.7109375" customWidth="1"/>
    <col min="4716" max="4716" width="3.7109375" customWidth="1"/>
    <col min="4717" max="4717" width="15.7109375" customWidth="1"/>
    <col min="4718" max="4718" width="3.7109375" customWidth="1"/>
    <col min="4719" max="4719" width="15.7109375" customWidth="1"/>
    <col min="4720" max="4720" width="3.7109375" customWidth="1"/>
    <col min="4721" max="4721" width="15.7109375" customWidth="1"/>
    <col min="4722" max="4722" width="7.7109375" customWidth="1"/>
    <col min="4723" max="4723" width="15.7109375" customWidth="1"/>
    <col min="4896" max="4896" width="5.28515625" customWidth="1"/>
    <col min="4897" max="4897" width="15.42578125" customWidth="1"/>
    <col min="4898" max="4898" width="3.7109375" customWidth="1"/>
    <col min="4899" max="4899" width="15.7109375" customWidth="1"/>
    <col min="4900" max="4900" width="3.7109375" customWidth="1"/>
    <col min="4901" max="4901" width="15.7109375" customWidth="1"/>
    <col min="4902" max="4902" width="3.7109375" customWidth="1"/>
    <col min="4903" max="4903" width="15.7109375" customWidth="1"/>
    <col min="4904" max="4904" width="3.7109375" customWidth="1"/>
    <col min="4905" max="4905" width="15.7109375" customWidth="1"/>
    <col min="4906" max="4906" width="7.7109375" customWidth="1"/>
    <col min="4907" max="4907" width="15.7109375" customWidth="1"/>
    <col min="4909" max="4909" width="1.42578125" customWidth="1"/>
    <col min="4911" max="4911" width="5.28515625" customWidth="1"/>
    <col min="4912" max="4912" width="15.42578125" customWidth="1"/>
    <col min="4913" max="4913" width="3.7109375" customWidth="1"/>
    <col min="4914" max="4914" width="15.7109375" customWidth="1"/>
    <col min="4915" max="4915" width="3.7109375" customWidth="1"/>
    <col min="4916" max="4916" width="15.7109375" customWidth="1"/>
    <col min="4917" max="4917" width="3.7109375" customWidth="1"/>
    <col min="4918" max="4918" width="15.7109375" customWidth="1"/>
    <col min="4919" max="4919" width="3.7109375" customWidth="1"/>
    <col min="4920" max="4920" width="15.7109375" customWidth="1"/>
    <col min="4921" max="4921" width="7.7109375" customWidth="1"/>
    <col min="4922" max="4922" width="15.7109375" customWidth="1"/>
    <col min="4924" max="4924" width="1.42578125" customWidth="1"/>
    <col min="4925" max="4925" width="9.28515625" customWidth="1"/>
    <col min="4926" max="4926" width="5.28515625" customWidth="1"/>
    <col min="4927" max="4927" width="15.42578125" customWidth="1"/>
    <col min="4928" max="4928" width="3.7109375" customWidth="1"/>
    <col min="4929" max="4929" width="15.7109375" customWidth="1"/>
    <col min="4930" max="4930" width="3.7109375" customWidth="1"/>
    <col min="4931" max="4931" width="15.7109375" customWidth="1"/>
    <col min="4932" max="4932" width="3.7109375" customWidth="1"/>
    <col min="4933" max="4933" width="15.7109375" customWidth="1"/>
    <col min="4934" max="4934" width="3.7109375" customWidth="1"/>
    <col min="4935" max="4935" width="15.7109375" customWidth="1"/>
    <col min="4936" max="4936" width="7.7109375" customWidth="1"/>
    <col min="4937" max="4937" width="15.7109375" customWidth="1"/>
    <col min="4939" max="4939" width="1.42578125" customWidth="1"/>
    <col min="4940" max="4940" width="9.28515625" customWidth="1"/>
    <col min="4941" max="4941" width="5.28515625" customWidth="1"/>
    <col min="4942" max="4942" width="15.42578125" customWidth="1"/>
    <col min="4943" max="4943" width="3.7109375" customWidth="1"/>
    <col min="4944" max="4944" width="15.7109375" customWidth="1"/>
    <col min="4945" max="4945" width="3.7109375" customWidth="1"/>
    <col min="4946" max="4946" width="15.7109375" customWidth="1"/>
    <col min="4947" max="4947" width="3.7109375" customWidth="1"/>
    <col min="4948" max="4948" width="15.7109375" customWidth="1"/>
    <col min="4949" max="4949" width="3.7109375" customWidth="1"/>
    <col min="4950" max="4950" width="15.7109375" customWidth="1"/>
    <col min="4951" max="4951" width="7.7109375" customWidth="1"/>
    <col min="4952" max="4952" width="15.7109375" customWidth="1"/>
    <col min="4953" max="4953" width="9.140625" customWidth="1"/>
    <col min="4954" max="4954" width="1.42578125" customWidth="1"/>
    <col min="4955" max="4955" width="9.140625" customWidth="1"/>
    <col min="4956" max="4956" width="5.28515625" customWidth="1"/>
    <col min="4957" max="4957" width="15.42578125" customWidth="1"/>
    <col min="4958" max="4958" width="3.7109375" customWidth="1"/>
    <col min="4959" max="4959" width="15.7109375" customWidth="1"/>
    <col min="4960" max="4961" width="3.7109375" customWidth="1"/>
    <col min="4962" max="4962" width="15.7109375" customWidth="1"/>
    <col min="4963" max="4963" width="3.7109375" customWidth="1"/>
    <col min="4964" max="4964" width="15.7109375" customWidth="1"/>
    <col min="4965" max="4965" width="9.140625" customWidth="1"/>
    <col min="4966" max="4966" width="1.42578125" customWidth="1"/>
    <col min="4967" max="4967" width="9.140625" customWidth="1"/>
    <col min="4968" max="4968" width="5.28515625" customWidth="1"/>
    <col min="4969" max="4969" width="15.42578125" customWidth="1"/>
    <col min="4970" max="4970" width="3.7109375" customWidth="1"/>
    <col min="4971" max="4971" width="15.7109375" customWidth="1"/>
    <col min="4972" max="4972" width="3.7109375" customWidth="1"/>
    <col min="4973" max="4973" width="15.7109375" customWidth="1"/>
    <col min="4974" max="4974" width="3.7109375" customWidth="1"/>
    <col min="4975" max="4975" width="15.7109375" customWidth="1"/>
    <col min="4976" max="4976" width="3.7109375" customWidth="1"/>
    <col min="4977" max="4977" width="15.7109375" customWidth="1"/>
    <col min="4978" max="4978" width="7.7109375" customWidth="1"/>
    <col min="4979" max="4979" width="15.7109375" customWidth="1"/>
    <col min="5152" max="5152" width="5.28515625" customWidth="1"/>
    <col min="5153" max="5153" width="15.42578125" customWidth="1"/>
    <col min="5154" max="5154" width="3.7109375" customWidth="1"/>
    <col min="5155" max="5155" width="15.7109375" customWidth="1"/>
    <col min="5156" max="5156" width="3.7109375" customWidth="1"/>
    <col min="5157" max="5157" width="15.7109375" customWidth="1"/>
    <col min="5158" max="5158" width="3.7109375" customWidth="1"/>
    <col min="5159" max="5159" width="15.7109375" customWidth="1"/>
    <col min="5160" max="5160" width="3.7109375" customWidth="1"/>
    <col min="5161" max="5161" width="15.7109375" customWidth="1"/>
    <col min="5162" max="5162" width="7.7109375" customWidth="1"/>
    <col min="5163" max="5163" width="15.7109375" customWidth="1"/>
    <col min="5165" max="5165" width="1.42578125" customWidth="1"/>
    <col min="5167" max="5167" width="5.28515625" customWidth="1"/>
    <col min="5168" max="5168" width="15.42578125" customWidth="1"/>
    <col min="5169" max="5169" width="3.7109375" customWidth="1"/>
    <col min="5170" max="5170" width="15.7109375" customWidth="1"/>
    <col min="5171" max="5171" width="3.7109375" customWidth="1"/>
    <col min="5172" max="5172" width="15.7109375" customWidth="1"/>
    <col min="5173" max="5173" width="3.7109375" customWidth="1"/>
    <col min="5174" max="5174" width="15.7109375" customWidth="1"/>
    <col min="5175" max="5175" width="3.7109375" customWidth="1"/>
    <col min="5176" max="5176" width="15.7109375" customWidth="1"/>
    <col min="5177" max="5177" width="7.7109375" customWidth="1"/>
    <col min="5178" max="5178" width="15.7109375" customWidth="1"/>
    <col min="5180" max="5180" width="1.42578125" customWidth="1"/>
    <col min="5181" max="5181" width="9.28515625" customWidth="1"/>
    <col min="5182" max="5182" width="5.28515625" customWidth="1"/>
    <col min="5183" max="5183" width="15.42578125" customWidth="1"/>
    <col min="5184" max="5184" width="3.7109375" customWidth="1"/>
    <col min="5185" max="5185" width="15.7109375" customWidth="1"/>
    <col min="5186" max="5186" width="3.7109375" customWidth="1"/>
    <col min="5187" max="5187" width="15.7109375" customWidth="1"/>
    <col min="5188" max="5188" width="3.7109375" customWidth="1"/>
    <col min="5189" max="5189" width="15.7109375" customWidth="1"/>
    <col min="5190" max="5190" width="3.7109375" customWidth="1"/>
    <col min="5191" max="5191" width="15.7109375" customWidth="1"/>
    <col min="5192" max="5192" width="7.7109375" customWidth="1"/>
    <col min="5193" max="5193" width="15.7109375" customWidth="1"/>
    <col min="5195" max="5195" width="1.42578125" customWidth="1"/>
    <col min="5196" max="5196" width="9.28515625" customWidth="1"/>
    <col min="5197" max="5197" width="5.28515625" customWidth="1"/>
    <col min="5198" max="5198" width="15.42578125" customWidth="1"/>
    <col min="5199" max="5199" width="3.7109375" customWidth="1"/>
    <col min="5200" max="5200" width="15.7109375" customWidth="1"/>
    <col min="5201" max="5201" width="3.7109375" customWidth="1"/>
    <col min="5202" max="5202" width="15.7109375" customWidth="1"/>
    <col min="5203" max="5203" width="3.7109375" customWidth="1"/>
    <col min="5204" max="5204" width="15.7109375" customWidth="1"/>
    <col min="5205" max="5205" width="3.7109375" customWidth="1"/>
    <col min="5206" max="5206" width="15.7109375" customWidth="1"/>
    <col min="5207" max="5207" width="7.7109375" customWidth="1"/>
    <col min="5208" max="5208" width="15.7109375" customWidth="1"/>
    <col min="5209" max="5209" width="9.140625" customWidth="1"/>
    <col min="5210" max="5210" width="1.42578125" customWidth="1"/>
    <col min="5211" max="5211" width="9.140625" customWidth="1"/>
    <col min="5212" max="5212" width="5.28515625" customWidth="1"/>
    <col min="5213" max="5213" width="15.42578125" customWidth="1"/>
    <col min="5214" max="5214" width="3.7109375" customWidth="1"/>
    <col min="5215" max="5215" width="15.7109375" customWidth="1"/>
    <col min="5216" max="5217" width="3.7109375" customWidth="1"/>
    <col min="5218" max="5218" width="15.7109375" customWidth="1"/>
    <col min="5219" max="5219" width="3.7109375" customWidth="1"/>
    <col min="5220" max="5220" width="15.7109375" customWidth="1"/>
    <col min="5221" max="5221" width="9.140625" customWidth="1"/>
    <col min="5222" max="5222" width="1.42578125" customWidth="1"/>
    <col min="5223" max="5223" width="9.140625" customWidth="1"/>
    <col min="5224" max="5224" width="5.28515625" customWidth="1"/>
    <col min="5225" max="5225" width="15.42578125" customWidth="1"/>
    <col min="5226" max="5226" width="3.7109375" customWidth="1"/>
    <col min="5227" max="5227" width="15.7109375" customWidth="1"/>
    <col min="5228" max="5228" width="3.7109375" customWidth="1"/>
    <col min="5229" max="5229" width="15.7109375" customWidth="1"/>
    <col min="5230" max="5230" width="3.7109375" customWidth="1"/>
    <col min="5231" max="5231" width="15.7109375" customWidth="1"/>
    <col min="5232" max="5232" width="3.7109375" customWidth="1"/>
    <col min="5233" max="5233" width="15.7109375" customWidth="1"/>
    <col min="5234" max="5234" width="7.7109375" customWidth="1"/>
    <col min="5235" max="5235" width="15.7109375" customWidth="1"/>
    <col min="5408" max="5408" width="5.28515625" customWidth="1"/>
    <col min="5409" max="5409" width="15.42578125" customWidth="1"/>
    <col min="5410" max="5410" width="3.7109375" customWidth="1"/>
    <col min="5411" max="5411" width="15.7109375" customWidth="1"/>
    <col min="5412" max="5412" width="3.7109375" customWidth="1"/>
    <col min="5413" max="5413" width="15.7109375" customWidth="1"/>
    <col min="5414" max="5414" width="3.7109375" customWidth="1"/>
    <col min="5415" max="5415" width="15.7109375" customWidth="1"/>
    <col min="5416" max="5416" width="3.7109375" customWidth="1"/>
    <col min="5417" max="5417" width="15.7109375" customWidth="1"/>
    <col min="5418" max="5418" width="7.7109375" customWidth="1"/>
    <col min="5419" max="5419" width="15.7109375" customWidth="1"/>
    <col min="5421" max="5421" width="1.42578125" customWidth="1"/>
    <col min="5423" max="5423" width="5.28515625" customWidth="1"/>
    <col min="5424" max="5424" width="15.42578125" customWidth="1"/>
    <col min="5425" max="5425" width="3.7109375" customWidth="1"/>
    <col min="5426" max="5426" width="15.7109375" customWidth="1"/>
    <col min="5427" max="5427" width="3.7109375" customWidth="1"/>
    <col min="5428" max="5428" width="15.7109375" customWidth="1"/>
    <col min="5429" max="5429" width="3.7109375" customWidth="1"/>
    <col min="5430" max="5430" width="15.7109375" customWidth="1"/>
    <col min="5431" max="5431" width="3.7109375" customWidth="1"/>
    <col min="5432" max="5432" width="15.7109375" customWidth="1"/>
    <col min="5433" max="5433" width="7.7109375" customWidth="1"/>
    <col min="5434" max="5434" width="15.7109375" customWidth="1"/>
    <col min="5436" max="5436" width="1.42578125" customWidth="1"/>
    <col min="5437" max="5437" width="9.28515625" customWidth="1"/>
    <col min="5438" max="5438" width="5.28515625" customWidth="1"/>
    <col min="5439" max="5439" width="15.42578125" customWidth="1"/>
    <col min="5440" max="5440" width="3.7109375" customWidth="1"/>
    <col min="5441" max="5441" width="15.7109375" customWidth="1"/>
    <col min="5442" max="5442" width="3.7109375" customWidth="1"/>
    <col min="5443" max="5443" width="15.7109375" customWidth="1"/>
    <col min="5444" max="5444" width="3.7109375" customWidth="1"/>
    <col min="5445" max="5445" width="15.7109375" customWidth="1"/>
    <col min="5446" max="5446" width="3.7109375" customWidth="1"/>
    <col min="5447" max="5447" width="15.7109375" customWidth="1"/>
    <col min="5448" max="5448" width="7.7109375" customWidth="1"/>
    <col min="5449" max="5449" width="15.7109375" customWidth="1"/>
    <col min="5451" max="5451" width="1.42578125" customWidth="1"/>
    <col min="5452" max="5452" width="9.28515625" customWidth="1"/>
    <col min="5453" max="5453" width="5.28515625" customWidth="1"/>
    <col min="5454" max="5454" width="15.42578125" customWidth="1"/>
    <col min="5455" max="5455" width="3.7109375" customWidth="1"/>
    <col min="5456" max="5456" width="15.7109375" customWidth="1"/>
    <col min="5457" max="5457" width="3.7109375" customWidth="1"/>
    <col min="5458" max="5458" width="15.7109375" customWidth="1"/>
    <col min="5459" max="5459" width="3.7109375" customWidth="1"/>
    <col min="5460" max="5460" width="15.7109375" customWidth="1"/>
    <col min="5461" max="5461" width="3.7109375" customWidth="1"/>
    <col min="5462" max="5462" width="15.7109375" customWidth="1"/>
    <col min="5463" max="5463" width="7.7109375" customWidth="1"/>
    <col min="5464" max="5464" width="15.7109375" customWidth="1"/>
    <col min="5465" max="5465" width="9.140625" customWidth="1"/>
    <col min="5466" max="5466" width="1.42578125" customWidth="1"/>
    <col min="5467" max="5467" width="9.140625" customWidth="1"/>
    <col min="5468" max="5468" width="5.28515625" customWidth="1"/>
    <col min="5469" max="5469" width="15.42578125" customWidth="1"/>
    <col min="5470" max="5470" width="3.7109375" customWidth="1"/>
    <col min="5471" max="5471" width="15.7109375" customWidth="1"/>
    <col min="5472" max="5473" width="3.7109375" customWidth="1"/>
    <col min="5474" max="5474" width="15.7109375" customWidth="1"/>
    <col min="5475" max="5475" width="3.7109375" customWidth="1"/>
    <col min="5476" max="5476" width="15.7109375" customWidth="1"/>
    <col min="5477" max="5477" width="9.140625" customWidth="1"/>
    <col min="5478" max="5478" width="1.42578125" customWidth="1"/>
    <col min="5479" max="5479" width="9.140625" customWidth="1"/>
    <col min="5480" max="5480" width="5.28515625" customWidth="1"/>
    <col min="5481" max="5481" width="15.42578125" customWidth="1"/>
    <col min="5482" max="5482" width="3.7109375" customWidth="1"/>
    <col min="5483" max="5483" width="15.7109375" customWidth="1"/>
    <col min="5484" max="5484" width="3.7109375" customWidth="1"/>
    <col min="5485" max="5485" width="15.7109375" customWidth="1"/>
    <col min="5486" max="5486" width="3.7109375" customWidth="1"/>
    <col min="5487" max="5487" width="15.7109375" customWidth="1"/>
    <col min="5488" max="5488" width="3.7109375" customWidth="1"/>
    <col min="5489" max="5489" width="15.7109375" customWidth="1"/>
    <col min="5490" max="5490" width="7.7109375" customWidth="1"/>
    <col min="5491" max="5491" width="15.7109375" customWidth="1"/>
    <col min="5664" max="5664" width="5.28515625" customWidth="1"/>
    <col min="5665" max="5665" width="15.42578125" customWidth="1"/>
    <col min="5666" max="5666" width="3.7109375" customWidth="1"/>
    <col min="5667" max="5667" width="15.7109375" customWidth="1"/>
    <col min="5668" max="5668" width="3.7109375" customWidth="1"/>
    <col min="5669" max="5669" width="15.7109375" customWidth="1"/>
    <col min="5670" max="5670" width="3.7109375" customWidth="1"/>
    <col min="5671" max="5671" width="15.7109375" customWidth="1"/>
    <col min="5672" max="5672" width="3.7109375" customWidth="1"/>
    <col min="5673" max="5673" width="15.7109375" customWidth="1"/>
    <col min="5674" max="5674" width="7.7109375" customWidth="1"/>
    <col min="5675" max="5675" width="15.7109375" customWidth="1"/>
    <col min="5677" max="5677" width="1.42578125" customWidth="1"/>
    <col min="5679" max="5679" width="5.28515625" customWidth="1"/>
    <col min="5680" max="5680" width="15.42578125" customWidth="1"/>
    <col min="5681" max="5681" width="3.7109375" customWidth="1"/>
    <col min="5682" max="5682" width="15.7109375" customWidth="1"/>
    <col min="5683" max="5683" width="3.7109375" customWidth="1"/>
    <col min="5684" max="5684" width="15.7109375" customWidth="1"/>
    <col min="5685" max="5685" width="3.7109375" customWidth="1"/>
    <col min="5686" max="5686" width="15.7109375" customWidth="1"/>
    <col min="5687" max="5687" width="3.7109375" customWidth="1"/>
    <col min="5688" max="5688" width="15.7109375" customWidth="1"/>
    <col min="5689" max="5689" width="7.7109375" customWidth="1"/>
    <col min="5690" max="5690" width="15.7109375" customWidth="1"/>
    <col min="5692" max="5692" width="1.42578125" customWidth="1"/>
    <col min="5693" max="5693" width="9.28515625" customWidth="1"/>
    <col min="5694" max="5694" width="5.28515625" customWidth="1"/>
    <col min="5695" max="5695" width="15.42578125" customWidth="1"/>
    <col min="5696" max="5696" width="3.7109375" customWidth="1"/>
    <col min="5697" max="5697" width="15.7109375" customWidth="1"/>
    <col min="5698" max="5698" width="3.7109375" customWidth="1"/>
    <col min="5699" max="5699" width="15.7109375" customWidth="1"/>
    <col min="5700" max="5700" width="3.7109375" customWidth="1"/>
    <col min="5701" max="5701" width="15.7109375" customWidth="1"/>
    <col min="5702" max="5702" width="3.7109375" customWidth="1"/>
    <col min="5703" max="5703" width="15.7109375" customWidth="1"/>
    <col min="5704" max="5704" width="7.7109375" customWidth="1"/>
    <col min="5705" max="5705" width="15.7109375" customWidth="1"/>
    <col min="5707" max="5707" width="1.42578125" customWidth="1"/>
    <col min="5708" max="5708" width="9.28515625" customWidth="1"/>
    <col min="5709" max="5709" width="5.28515625" customWidth="1"/>
    <col min="5710" max="5710" width="15.42578125" customWidth="1"/>
    <col min="5711" max="5711" width="3.7109375" customWidth="1"/>
    <col min="5712" max="5712" width="15.7109375" customWidth="1"/>
    <col min="5713" max="5713" width="3.7109375" customWidth="1"/>
    <col min="5714" max="5714" width="15.7109375" customWidth="1"/>
    <col min="5715" max="5715" width="3.7109375" customWidth="1"/>
    <col min="5716" max="5716" width="15.7109375" customWidth="1"/>
    <col min="5717" max="5717" width="3.7109375" customWidth="1"/>
    <col min="5718" max="5718" width="15.7109375" customWidth="1"/>
    <col min="5719" max="5719" width="7.7109375" customWidth="1"/>
    <col min="5720" max="5720" width="15.7109375" customWidth="1"/>
    <col min="5721" max="5721" width="9.140625" customWidth="1"/>
    <col min="5722" max="5722" width="1.42578125" customWidth="1"/>
    <col min="5723" max="5723" width="9.140625" customWidth="1"/>
    <col min="5724" max="5724" width="5.28515625" customWidth="1"/>
    <col min="5725" max="5725" width="15.42578125" customWidth="1"/>
    <col min="5726" max="5726" width="3.7109375" customWidth="1"/>
    <col min="5727" max="5727" width="15.7109375" customWidth="1"/>
    <col min="5728" max="5729" width="3.7109375" customWidth="1"/>
    <col min="5730" max="5730" width="15.7109375" customWidth="1"/>
    <col min="5731" max="5731" width="3.7109375" customWidth="1"/>
    <col min="5732" max="5732" width="15.7109375" customWidth="1"/>
    <col min="5733" max="5733" width="9.140625" customWidth="1"/>
    <col min="5734" max="5734" width="1.42578125" customWidth="1"/>
    <col min="5735" max="5735" width="9.140625" customWidth="1"/>
    <col min="5736" max="5736" width="5.28515625" customWidth="1"/>
    <col min="5737" max="5737" width="15.42578125" customWidth="1"/>
    <col min="5738" max="5738" width="3.7109375" customWidth="1"/>
    <col min="5739" max="5739" width="15.7109375" customWidth="1"/>
    <col min="5740" max="5740" width="3.7109375" customWidth="1"/>
    <col min="5741" max="5741" width="15.7109375" customWidth="1"/>
    <col min="5742" max="5742" width="3.7109375" customWidth="1"/>
    <col min="5743" max="5743" width="15.7109375" customWidth="1"/>
    <col min="5744" max="5744" width="3.7109375" customWidth="1"/>
    <col min="5745" max="5745" width="15.7109375" customWidth="1"/>
    <col min="5746" max="5746" width="7.7109375" customWidth="1"/>
    <col min="5747" max="5747" width="15.7109375" customWidth="1"/>
    <col min="5920" max="5920" width="5.28515625" customWidth="1"/>
    <col min="5921" max="5921" width="15.42578125" customWidth="1"/>
    <col min="5922" max="5922" width="3.7109375" customWidth="1"/>
    <col min="5923" max="5923" width="15.7109375" customWidth="1"/>
    <col min="5924" max="5924" width="3.7109375" customWidth="1"/>
    <col min="5925" max="5925" width="15.7109375" customWidth="1"/>
    <col min="5926" max="5926" width="3.7109375" customWidth="1"/>
    <col min="5927" max="5927" width="15.7109375" customWidth="1"/>
    <col min="5928" max="5928" width="3.7109375" customWidth="1"/>
    <col min="5929" max="5929" width="15.7109375" customWidth="1"/>
    <col min="5930" max="5930" width="7.7109375" customWidth="1"/>
    <col min="5931" max="5931" width="15.7109375" customWidth="1"/>
    <col min="5933" max="5933" width="1.42578125" customWidth="1"/>
    <col min="5935" max="5935" width="5.28515625" customWidth="1"/>
    <col min="5936" max="5936" width="15.42578125" customWidth="1"/>
    <col min="5937" max="5937" width="3.7109375" customWidth="1"/>
    <col min="5938" max="5938" width="15.7109375" customWidth="1"/>
    <col min="5939" max="5939" width="3.7109375" customWidth="1"/>
    <col min="5940" max="5940" width="15.7109375" customWidth="1"/>
    <col min="5941" max="5941" width="3.7109375" customWidth="1"/>
    <col min="5942" max="5942" width="15.7109375" customWidth="1"/>
    <col min="5943" max="5943" width="3.7109375" customWidth="1"/>
    <col min="5944" max="5944" width="15.7109375" customWidth="1"/>
    <col min="5945" max="5945" width="7.7109375" customWidth="1"/>
    <col min="5946" max="5946" width="15.7109375" customWidth="1"/>
    <col min="5948" max="5948" width="1.42578125" customWidth="1"/>
    <col min="5949" max="5949" width="9.28515625" customWidth="1"/>
    <col min="5950" max="5950" width="5.28515625" customWidth="1"/>
    <col min="5951" max="5951" width="15.42578125" customWidth="1"/>
    <col min="5952" max="5952" width="3.7109375" customWidth="1"/>
    <col min="5953" max="5953" width="15.7109375" customWidth="1"/>
    <col min="5954" max="5954" width="3.7109375" customWidth="1"/>
    <col min="5955" max="5955" width="15.7109375" customWidth="1"/>
    <col min="5956" max="5956" width="3.7109375" customWidth="1"/>
    <col min="5957" max="5957" width="15.7109375" customWidth="1"/>
    <col min="5958" max="5958" width="3.7109375" customWidth="1"/>
    <col min="5959" max="5959" width="15.7109375" customWidth="1"/>
    <col min="5960" max="5960" width="7.7109375" customWidth="1"/>
    <col min="5961" max="5961" width="15.7109375" customWidth="1"/>
    <col min="5963" max="5963" width="1.42578125" customWidth="1"/>
    <col min="5964" max="5964" width="9.28515625" customWidth="1"/>
    <col min="5965" max="5965" width="5.28515625" customWidth="1"/>
    <col min="5966" max="5966" width="15.42578125" customWidth="1"/>
    <col min="5967" max="5967" width="3.7109375" customWidth="1"/>
    <col min="5968" max="5968" width="15.7109375" customWidth="1"/>
    <col min="5969" max="5969" width="3.7109375" customWidth="1"/>
    <col min="5970" max="5970" width="15.7109375" customWidth="1"/>
    <col min="5971" max="5971" width="3.7109375" customWidth="1"/>
    <col min="5972" max="5972" width="15.7109375" customWidth="1"/>
    <col min="5973" max="5973" width="3.7109375" customWidth="1"/>
    <col min="5974" max="5974" width="15.7109375" customWidth="1"/>
    <col min="5975" max="5975" width="7.7109375" customWidth="1"/>
    <col min="5976" max="5976" width="15.7109375" customWidth="1"/>
    <col min="5977" max="5977" width="9.140625" customWidth="1"/>
    <col min="5978" max="5978" width="1.42578125" customWidth="1"/>
    <col min="5979" max="5979" width="9.140625" customWidth="1"/>
    <col min="5980" max="5980" width="5.28515625" customWidth="1"/>
    <col min="5981" max="5981" width="15.42578125" customWidth="1"/>
    <col min="5982" max="5982" width="3.7109375" customWidth="1"/>
    <col min="5983" max="5983" width="15.7109375" customWidth="1"/>
    <col min="5984" max="5985" width="3.7109375" customWidth="1"/>
    <col min="5986" max="5986" width="15.7109375" customWidth="1"/>
    <col min="5987" max="5987" width="3.7109375" customWidth="1"/>
    <col min="5988" max="5988" width="15.7109375" customWidth="1"/>
    <col min="5989" max="5989" width="9.140625" customWidth="1"/>
    <col min="5990" max="5990" width="1.42578125" customWidth="1"/>
    <col min="5991" max="5991" width="9.140625" customWidth="1"/>
    <col min="5992" max="5992" width="5.28515625" customWidth="1"/>
    <col min="5993" max="5993" width="15.42578125" customWidth="1"/>
    <col min="5994" max="5994" width="3.7109375" customWidth="1"/>
    <col min="5995" max="5995" width="15.7109375" customWidth="1"/>
    <col min="5996" max="5996" width="3.7109375" customWidth="1"/>
    <col min="5997" max="5997" width="15.7109375" customWidth="1"/>
    <col min="5998" max="5998" width="3.7109375" customWidth="1"/>
    <col min="5999" max="5999" width="15.7109375" customWidth="1"/>
    <col min="6000" max="6000" width="3.7109375" customWidth="1"/>
    <col min="6001" max="6001" width="15.7109375" customWidth="1"/>
    <col min="6002" max="6002" width="7.7109375" customWidth="1"/>
    <col min="6003" max="6003" width="15.7109375" customWidth="1"/>
    <col min="6176" max="6176" width="5.28515625" customWidth="1"/>
    <col min="6177" max="6177" width="15.42578125" customWidth="1"/>
    <col min="6178" max="6178" width="3.7109375" customWidth="1"/>
    <col min="6179" max="6179" width="15.7109375" customWidth="1"/>
    <col min="6180" max="6180" width="3.7109375" customWidth="1"/>
    <col min="6181" max="6181" width="15.7109375" customWidth="1"/>
    <col min="6182" max="6182" width="3.7109375" customWidth="1"/>
    <col min="6183" max="6183" width="15.7109375" customWidth="1"/>
    <col min="6184" max="6184" width="3.7109375" customWidth="1"/>
    <col min="6185" max="6185" width="15.7109375" customWidth="1"/>
    <col min="6186" max="6186" width="7.7109375" customWidth="1"/>
    <col min="6187" max="6187" width="15.7109375" customWidth="1"/>
    <col min="6189" max="6189" width="1.42578125" customWidth="1"/>
    <col min="6191" max="6191" width="5.28515625" customWidth="1"/>
    <col min="6192" max="6192" width="15.42578125" customWidth="1"/>
    <col min="6193" max="6193" width="3.7109375" customWidth="1"/>
    <col min="6194" max="6194" width="15.7109375" customWidth="1"/>
    <col min="6195" max="6195" width="3.7109375" customWidth="1"/>
    <col min="6196" max="6196" width="15.7109375" customWidth="1"/>
    <col min="6197" max="6197" width="3.7109375" customWidth="1"/>
    <col min="6198" max="6198" width="15.7109375" customWidth="1"/>
    <col min="6199" max="6199" width="3.7109375" customWidth="1"/>
    <col min="6200" max="6200" width="15.7109375" customWidth="1"/>
    <col min="6201" max="6201" width="7.7109375" customWidth="1"/>
    <col min="6202" max="6202" width="15.7109375" customWidth="1"/>
    <col min="6204" max="6204" width="1.42578125" customWidth="1"/>
    <col min="6205" max="6205" width="9.28515625" customWidth="1"/>
    <col min="6206" max="6206" width="5.28515625" customWidth="1"/>
    <col min="6207" max="6207" width="15.42578125" customWidth="1"/>
    <col min="6208" max="6208" width="3.7109375" customWidth="1"/>
    <col min="6209" max="6209" width="15.7109375" customWidth="1"/>
    <col min="6210" max="6210" width="3.7109375" customWidth="1"/>
    <col min="6211" max="6211" width="15.7109375" customWidth="1"/>
    <col min="6212" max="6212" width="3.7109375" customWidth="1"/>
    <col min="6213" max="6213" width="15.7109375" customWidth="1"/>
    <col min="6214" max="6214" width="3.7109375" customWidth="1"/>
    <col min="6215" max="6215" width="15.7109375" customWidth="1"/>
    <col min="6216" max="6216" width="7.7109375" customWidth="1"/>
    <col min="6217" max="6217" width="15.7109375" customWidth="1"/>
    <col min="6219" max="6219" width="1.42578125" customWidth="1"/>
    <col min="6220" max="6220" width="9.28515625" customWidth="1"/>
    <col min="6221" max="6221" width="5.28515625" customWidth="1"/>
    <col min="6222" max="6222" width="15.42578125" customWidth="1"/>
    <col min="6223" max="6223" width="3.7109375" customWidth="1"/>
    <col min="6224" max="6224" width="15.7109375" customWidth="1"/>
    <col min="6225" max="6225" width="3.7109375" customWidth="1"/>
    <col min="6226" max="6226" width="15.7109375" customWidth="1"/>
    <col min="6227" max="6227" width="3.7109375" customWidth="1"/>
    <col min="6228" max="6228" width="15.7109375" customWidth="1"/>
    <col min="6229" max="6229" width="3.7109375" customWidth="1"/>
    <col min="6230" max="6230" width="15.7109375" customWidth="1"/>
    <col min="6231" max="6231" width="7.7109375" customWidth="1"/>
    <col min="6232" max="6232" width="15.7109375" customWidth="1"/>
    <col min="6233" max="6233" width="9.140625" customWidth="1"/>
    <col min="6234" max="6234" width="1.42578125" customWidth="1"/>
    <col min="6235" max="6235" width="9.140625" customWidth="1"/>
    <col min="6236" max="6236" width="5.28515625" customWidth="1"/>
    <col min="6237" max="6237" width="15.42578125" customWidth="1"/>
    <col min="6238" max="6238" width="3.7109375" customWidth="1"/>
    <col min="6239" max="6239" width="15.7109375" customWidth="1"/>
    <col min="6240" max="6241" width="3.7109375" customWidth="1"/>
    <col min="6242" max="6242" width="15.7109375" customWidth="1"/>
    <col min="6243" max="6243" width="3.7109375" customWidth="1"/>
    <col min="6244" max="6244" width="15.7109375" customWidth="1"/>
    <col min="6245" max="6245" width="9.140625" customWidth="1"/>
    <col min="6246" max="6246" width="1.42578125" customWidth="1"/>
    <col min="6247" max="6247" width="9.140625" customWidth="1"/>
    <col min="6248" max="6248" width="5.28515625" customWidth="1"/>
    <col min="6249" max="6249" width="15.42578125" customWidth="1"/>
    <col min="6250" max="6250" width="3.7109375" customWidth="1"/>
    <col min="6251" max="6251" width="15.7109375" customWidth="1"/>
    <col min="6252" max="6252" width="3.7109375" customWidth="1"/>
    <col min="6253" max="6253" width="15.7109375" customWidth="1"/>
    <col min="6254" max="6254" width="3.7109375" customWidth="1"/>
    <col min="6255" max="6255" width="15.7109375" customWidth="1"/>
    <col min="6256" max="6256" width="3.7109375" customWidth="1"/>
    <col min="6257" max="6257" width="15.7109375" customWidth="1"/>
    <col min="6258" max="6258" width="7.7109375" customWidth="1"/>
    <col min="6259" max="6259" width="15.7109375" customWidth="1"/>
    <col min="6432" max="6432" width="5.28515625" customWidth="1"/>
    <col min="6433" max="6433" width="15.42578125" customWidth="1"/>
    <col min="6434" max="6434" width="3.7109375" customWidth="1"/>
    <col min="6435" max="6435" width="15.7109375" customWidth="1"/>
    <col min="6436" max="6436" width="3.7109375" customWidth="1"/>
    <col min="6437" max="6437" width="15.7109375" customWidth="1"/>
    <col min="6438" max="6438" width="3.7109375" customWidth="1"/>
    <col min="6439" max="6439" width="15.7109375" customWidth="1"/>
    <col min="6440" max="6440" width="3.7109375" customWidth="1"/>
    <col min="6441" max="6441" width="15.7109375" customWidth="1"/>
    <col min="6442" max="6442" width="7.7109375" customWidth="1"/>
    <col min="6443" max="6443" width="15.7109375" customWidth="1"/>
    <col min="6445" max="6445" width="1.42578125" customWidth="1"/>
    <col min="6447" max="6447" width="5.28515625" customWidth="1"/>
    <col min="6448" max="6448" width="15.42578125" customWidth="1"/>
    <col min="6449" max="6449" width="3.7109375" customWidth="1"/>
    <col min="6450" max="6450" width="15.7109375" customWidth="1"/>
    <col min="6451" max="6451" width="3.7109375" customWidth="1"/>
    <col min="6452" max="6452" width="15.7109375" customWidth="1"/>
    <col min="6453" max="6453" width="3.7109375" customWidth="1"/>
    <col min="6454" max="6454" width="15.7109375" customWidth="1"/>
    <col min="6455" max="6455" width="3.7109375" customWidth="1"/>
    <col min="6456" max="6456" width="15.7109375" customWidth="1"/>
    <col min="6457" max="6457" width="7.7109375" customWidth="1"/>
    <col min="6458" max="6458" width="15.7109375" customWidth="1"/>
    <col min="6460" max="6460" width="1.42578125" customWidth="1"/>
    <col min="6461" max="6461" width="9.28515625" customWidth="1"/>
    <col min="6462" max="6462" width="5.28515625" customWidth="1"/>
    <col min="6463" max="6463" width="15.42578125" customWidth="1"/>
    <col min="6464" max="6464" width="3.7109375" customWidth="1"/>
    <col min="6465" max="6465" width="15.7109375" customWidth="1"/>
    <col min="6466" max="6466" width="3.7109375" customWidth="1"/>
    <col min="6467" max="6467" width="15.7109375" customWidth="1"/>
    <col min="6468" max="6468" width="3.7109375" customWidth="1"/>
    <col min="6469" max="6469" width="15.7109375" customWidth="1"/>
    <col min="6470" max="6470" width="3.7109375" customWidth="1"/>
    <col min="6471" max="6471" width="15.7109375" customWidth="1"/>
    <col min="6472" max="6472" width="7.7109375" customWidth="1"/>
    <col min="6473" max="6473" width="15.7109375" customWidth="1"/>
    <col min="6475" max="6475" width="1.42578125" customWidth="1"/>
    <col min="6476" max="6476" width="9.28515625" customWidth="1"/>
    <col min="6477" max="6477" width="5.28515625" customWidth="1"/>
    <col min="6478" max="6478" width="15.42578125" customWidth="1"/>
    <col min="6479" max="6479" width="3.7109375" customWidth="1"/>
    <col min="6480" max="6480" width="15.7109375" customWidth="1"/>
    <col min="6481" max="6481" width="3.7109375" customWidth="1"/>
    <col min="6482" max="6482" width="15.7109375" customWidth="1"/>
    <col min="6483" max="6483" width="3.7109375" customWidth="1"/>
    <col min="6484" max="6484" width="15.7109375" customWidth="1"/>
    <col min="6485" max="6485" width="3.7109375" customWidth="1"/>
    <col min="6486" max="6486" width="15.7109375" customWidth="1"/>
    <col min="6487" max="6487" width="7.7109375" customWidth="1"/>
    <col min="6488" max="6488" width="15.7109375" customWidth="1"/>
    <col min="6489" max="6489" width="9.140625" customWidth="1"/>
    <col min="6490" max="6490" width="1.42578125" customWidth="1"/>
    <col min="6491" max="6491" width="9.140625" customWidth="1"/>
    <col min="6492" max="6492" width="5.28515625" customWidth="1"/>
    <col min="6493" max="6493" width="15.42578125" customWidth="1"/>
    <col min="6494" max="6494" width="3.7109375" customWidth="1"/>
    <col min="6495" max="6495" width="15.7109375" customWidth="1"/>
    <col min="6496" max="6497" width="3.7109375" customWidth="1"/>
    <col min="6498" max="6498" width="15.7109375" customWidth="1"/>
    <col min="6499" max="6499" width="3.7109375" customWidth="1"/>
    <col min="6500" max="6500" width="15.7109375" customWidth="1"/>
    <col min="6501" max="6501" width="9.140625" customWidth="1"/>
    <col min="6502" max="6502" width="1.42578125" customWidth="1"/>
    <col min="6503" max="6503" width="9.140625" customWidth="1"/>
    <col min="6504" max="6504" width="5.28515625" customWidth="1"/>
    <col min="6505" max="6505" width="15.42578125" customWidth="1"/>
    <col min="6506" max="6506" width="3.7109375" customWidth="1"/>
    <col min="6507" max="6507" width="15.7109375" customWidth="1"/>
    <col min="6508" max="6508" width="3.7109375" customWidth="1"/>
    <col min="6509" max="6509" width="15.7109375" customWidth="1"/>
    <col min="6510" max="6510" width="3.7109375" customWidth="1"/>
    <col min="6511" max="6511" width="15.7109375" customWidth="1"/>
    <col min="6512" max="6512" width="3.7109375" customWidth="1"/>
    <col min="6513" max="6513" width="15.7109375" customWidth="1"/>
    <col min="6514" max="6514" width="7.7109375" customWidth="1"/>
    <col min="6515" max="6515" width="15.7109375" customWidth="1"/>
    <col min="6688" max="6688" width="5.28515625" customWidth="1"/>
    <col min="6689" max="6689" width="15.42578125" customWidth="1"/>
    <col min="6690" max="6690" width="3.7109375" customWidth="1"/>
    <col min="6691" max="6691" width="15.7109375" customWidth="1"/>
    <col min="6692" max="6692" width="3.7109375" customWidth="1"/>
    <col min="6693" max="6693" width="15.7109375" customWidth="1"/>
    <col min="6694" max="6694" width="3.7109375" customWidth="1"/>
    <col min="6695" max="6695" width="15.7109375" customWidth="1"/>
    <col min="6696" max="6696" width="3.7109375" customWidth="1"/>
    <col min="6697" max="6697" width="15.7109375" customWidth="1"/>
    <col min="6698" max="6698" width="7.7109375" customWidth="1"/>
    <col min="6699" max="6699" width="15.7109375" customWidth="1"/>
    <col min="6701" max="6701" width="1.42578125" customWidth="1"/>
    <col min="6703" max="6703" width="5.28515625" customWidth="1"/>
    <col min="6704" max="6704" width="15.42578125" customWidth="1"/>
    <col min="6705" max="6705" width="3.7109375" customWidth="1"/>
    <col min="6706" max="6706" width="15.7109375" customWidth="1"/>
    <col min="6707" max="6707" width="3.7109375" customWidth="1"/>
    <col min="6708" max="6708" width="15.7109375" customWidth="1"/>
    <col min="6709" max="6709" width="3.7109375" customWidth="1"/>
    <col min="6710" max="6710" width="15.7109375" customWidth="1"/>
    <col min="6711" max="6711" width="3.7109375" customWidth="1"/>
    <col min="6712" max="6712" width="15.7109375" customWidth="1"/>
    <col min="6713" max="6713" width="7.7109375" customWidth="1"/>
    <col min="6714" max="6714" width="15.7109375" customWidth="1"/>
    <col min="6716" max="6716" width="1.42578125" customWidth="1"/>
    <col min="6717" max="6717" width="9.28515625" customWidth="1"/>
    <col min="6718" max="6718" width="5.28515625" customWidth="1"/>
    <col min="6719" max="6719" width="15.42578125" customWidth="1"/>
    <col min="6720" max="6720" width="3.7109375" customWidth="1"/>
    <col min="6721" max="6721" width="15.7109375" customWidth="1"/>
    <col min="6722" max="6722" width="3.7109375" customWidth="1"/>
    <col min="6723" max="6723" width="15.7109375" customWidth="1"/>
    <col min="6724" max="6724" width="3.7109375" customWidth="1"/>
    <col min="6725" max="6725" width="15.7109375" customWidth="1"/>
    <col min="6726" max="6726" width="3.7109375" customWidth="1"/>
    <col min="6727" max="6727" width="15.7109375" customWidth="1"/>
    <col min="6728" max="6728" width="7.7109375" customWidth="1"/>
    <col min="6729" max="6729" width="15.7109375" customWidth="1"/>
    <col min="6731" max="6731" width="1.42578125" customWidth="1"/>
    <col min="6732" max="6732" width="9.28515625" customWidth="1"/>
    <col min="6733" max="6733" width="5.28515625" customWidth="1"/>
    <col min="6734" max="6734" width="15.42578125" customWidth="1"/>
    <col min="6735" max="6735" width="3.7109375" customWidth="1"/>
    <col min="6736" max="6736" width="15.7109375" customWidth="1"/>
    <col min="6737" max="6737" width="3.7109375" customWidth="1"/>
    <col min="6738" max="6738" width="15.7109375" customWidth="1"/>
    <col min="6739" max="6739" width="3.7109375" customWidth="1"/>
    <col min="6740" max="6740" width="15.7109375" customWidth="1"/>
    <col min="6741" max="6741" width="3.7109375" customWidth="1"/>
    <col min="6742" max="6742" width="15.7109375" customWidth="1"/>
    <col min="6743" max="6743" width="7.7109375" customWidth="1"/>
    <col min="6744" max="6744" width="15.7109375" customWidth="1"/>
    <col min="6745" max="6745" width="9.140625" customWidth="1"/>
    <col min="6746" max="6746" width="1.42578125" customWidth="1"/>
    <col min="6747" max="6747" width="9.140625" customWidth="1"/>
    <col min="6748" max="6748" width="5.28515625" customWidth="1"/>
    <col min="6749" max="6749" width="15.42578125" customWidth="1"/>
    <col min="6750" max="6750" width="3.7109375" customWidth="1"/>
    <col min="6751" max="6751" width="15.7109375" customWidth="1"/>
    <col min="6752" max="6753" width="3.7109375" customWidth="1"/>
    <col min="6754" max="6754" width="15.7109375" customWidth="1"/>
    <col min="6755" max="6755" width="3.7109375" customWidth="1"/>
    <col min="6756" max="6756" width="15.7109375" customWidth="1"/>
    <col min="6757" max="6757" width="9.140625" customWidth="1"/>
    <col min="6758" max="6758" width="1.42578125" customWidth="1"/>
    <col min="6759" max="6759" width="9.140625" customWidth="1"/>
    <col min="6760" max="6760" width="5.28515625" customWidth="1"/>
    <col min="6761" max="6761" width="15.42578125" customWidth="1"/>
    <col min="6762" max="6762" width="3.7109375" customWidth="1"/>
    <col min="6763" max="6763" width="15.7109375" customWidth="1"/>
    <col min="6764" max="6764" width="3.7109375" customWidth="1"/>
    <col min="6765" max="6765" width="15.7109375" customWidth="1"/>
    <col min="6766" max="6766" width="3.7109375" customWidth="1"/>
    <col min="6767" max="6767" width="15.7109375" customWidth="1"/>
    <col min="6768" max="6768" width="3.7109375" customWidth="1"/>
    <col min="6769" max="6769" width="15.7109375" customWidth="1"/>
    <col min="6770" max="6770" width="7.7109375" customWidth="1"/>
    <col min="6771" max="6771" width="15.7109375" customWidth="1"/>
    <col min="6944" max="6944" width="5.28515625" customWidth="1"/>
    <col min="6945" max="6945" width="15.42578125" customWidth="1"/>
    <col min="6946" max="6946" width="3.7109375" customWidth="1"/>
    <col min="6947" max="6947" width="15.7109375" customWidth="1"/>
    <col min="6948" max="6948" width="3.7109375" customWidth="1"/>
    <col min="6949" max="6949" width="15.7109375" customWidth="1"/>
    <col min="6950" max="6950" width="3.7109375" customWidth="1"/>
    <col min="6951" max="6951" width="15.7109375" customWidth="1"/>
    <col min="6952" max="6952" width="3.7109375" customWidth="1"/>
    <col min="6953" max="6953" width="15.7109375" customWidth="1"/>
    <col min="6954" max="6954" width="7.7109375" customWidth="1"/>
    <col min="6955" max="6955" width="15.7109375" customWidth="1"/>
    <col min="6957" max="6957" width="1.42578125" customWidth="1"/>
    <col min="6959" max="6959" width="5.28515625" customWidth="1"/>
    <col min="6960" max="6960" width="15.42578125" customWidth="1"/>
    <col min="6961" max="6961" width="3.7109375" customWidth="1"/>
    <col min="6962" max="6962" width="15.7109375" customWidth="1"/>
    <col min="6963" max="6963" width="3.7109375" customWidth="1"/>
    <col min="6964" max="6964" width="15.7109375" customWidth="1"/>
    <col min="6965" max="6965" width="3.7109375" customWidth="1"/>
    <col min="6966" max="6966" width="15.7109375" customWidth="1"/>
    <col min="6967" max="6967" width="3.7109375" customWidth="1"/>
    <col min="6968" max="6968" width="15.7109375" customWidth="1"/>
    <col min="6969" max="6969" width="7.7109375" customWidth="1"/>
    <col min="6970" max="6970" width="15.7109375" customWidth="1"/>
    <col min="6972" max="6972" width="1.42578125" customWidth="1"/>
    <col min="6973" max="6973" width="9.28515625" customWidth="1"/>
    <col min="6974" max="6974" width="5.28515625" customWidth="1"/>
    <col min="6975" max="6975" width="15.42578125" customWidth="1"/>
    <col min="6976" max="6976" width="3.7109375" customWidth="1"/>
    <col min="6977" max="6977" width="15.7109375" customWidth="1"/>
    <col min="6978" max="6978" width="3.7109375" customWidth="1"/>
    <col min="6979" max="6979" width="15.7109375" customWidth="1"/>
    <col min="6980" max="6980" width="3.7109375" customWidth="1"/>
    <col min="6981" max="6981" width="15.7109375" customWidth="1"/>
    <col min="6982" max="6982" width="3.7109375" customWidth="1"/>
    <col min="6983" max="6983" width="15.7109375" customWidth="1"/>
    <col min="6984" max="6984" width="7.7109375" customWidth="1"/>
    <col min="6985" max="6985" width="15.7109375" customWidth="1"/>
    <col min="6987" max="6987" width="1.42578125" customWidth="1"/>
    <col min="6988" max="6988" width="9.28515625" customWidth="1"/>
    <col min="6989" max="6989" width="5.28515625" customWidth="1"/>
    <col min="6990" max="6990" width="15.42578125" customWidth="1"/>
    <col min="6991" max="6991" width="3.7109375" customWidth="1"/>
    <col min="6992" max="6992" width="15.7109375" customWidth="1"/>
    <col min="6993" max="6993" width="3.7109375" customWidth="1"/>
    <col min="6994" max="6994" width="15.7109375" customWidth="1"/>
    <col min="6995" max="6995" width="3.7109375" customWidth="1"/>
    <col min="6996" max="6996" width="15.7109375" customWidth="1"/>
    <col min="6997" max="6997" width="3.7109375" customWidth="1"/>
    <col min="6998" max="6998" width="15.7109375" customWidth="1"/>
    <col min="6999" max="6999" width="7.7109375" customWidth="1"/>
    <col min="7000" max="7000" width="15.7109375" customWidth="1"/>
    <col min="7001" max="7001" width="9.140625" customWidth="1"/>
    <col min="7002" max="7002" width="1.42578125" customWidth="1"/>
    <col min="7003" max="7003" width="9.140625" customWidth="1"/>
    <col min="7004" max="7004" width="5.28515625" customWidth="1"/>
    <col min="7005" max="7005" width="15.42578125" customWidth="1"/>
    <col min="7006" max="7006" width="3.7109375" customWidth="1"/>
    <col min="7007" max="7007" width="15.7109375" customWidth="1"/>
    <col min="7008" max="7009" width="3.7109375" customWidth="1"/>
    <col min="7010" max="7010" width="15.7109375" customWidth="1"/>
    <col min="7011" max="7011" width="3.7109375" customWidth="1"/>
    <col min="7012" max="7012" width="15.7109375" customWidth="1"/>
    <col min="7013" max="7013" width="9.140625" customWidth="1"/>
    <col min="7014" max="7014" width="1.42578125" customWidth="1"/>
    <col min="7015" max="7015" width="9.140625" customWidth="1"/>
    <col min="7016" max="7016" width="5.28515625" customWidth="1"/>
    <col min="7017" max="7017" width="15.42578125" customWidth="1"/>
    <col min="7018" max="7018" width="3.7109375" customWidth="1"/>
    <col min="7019" max="7019" width="15.7109375" customWidth="1"/>
    <col min="7020" max="7020" width="3.7109375" customWidth="1"/>
    <col min="7021" max="7021" width="15.7109375" customWidth="1"/>
    <col min="7022" max="7022" width="3.7109375" customWidth="1"/>
    <col min="7023" max="7023" width="15.7109375" customWidth="1"/>
    <col min="7024" max="7024" width="3.7109375" customWidth="1"/>
    <col min="7025" max="7025" width="15.7109375" customWidth="1"/>
    <col min="7026" max="7026" width="7.7109375" customWidth="1"/>
    <col min="7027" max="7027" width="15.7109375" customWidth="1"/>
    <col min="7200" max="7200" width="5.28515625" customWidth="1"/>
    <col min="7201" max="7201" width="15.42578125" customWidth="1"/>
    <col min="7202" max="7202" width="3.7109375" customWidth="1"/>
    <col min="7203" max="7203" width="15.7109375" customWidth="1"/>
    <col min="7204" max="7204" width="3.7109375" customWidth="1"/>
    <col min="7205" max="7205" width="15.7109375" customWidth="1"/>
    <col min="7206" max="7206" width="3.7109375" customWidth="1"/>
    <col min="7207" max="7207" width="15.7109375" customWidth="1"/>
    <col min="7208" max="7208" width="3.7109375" customWidth="1"/>
    <col min="7209" max="7209" width="15.7109375" customWidth="1"/>
    <col min="7210" max="7210" width="7.7109375" customWidth="1"/>
    <col min="7211" max="7211" width="15.7109375" customWidth="1"/>
    <col min="7213" max="7213" width="1.42578125" customWidth="1"/>
    <col min="7215" max="7215" width="5.28515625" customWidth="1"/>
    <col min="7216" max="7216" width="15.42578125" customWidth="1"/>
    <col min="7217" max="7217" width="3.7109375" customWidth="1"/>
    <col min="7218" max="7218" width="15.7109375" customWidth="1"/>
    <col min="7219" max="7219" width="3.7109375" customWidth="1"/>
    <col min="7220" max="7220" width="15.7109375" customWidth="1"/>
    <col min="7221" max="7221" width="3.7109375" customWidth="1"/>
    <col min="7222" max="7222" width="15.7109375" customWidth="1"/>
    <col min="7223" max="7223" width="3.7109375" customWidth="1"/>
    <col min="7224" max="7224" width="15.7109375" customWidth="1"/>
    <col min="7225" max="7225" width="7.7109375" customWidth="1"/>
    <col min="7226" max="7226" width="15.7109375" customWidth="1"/>
    <col min="7228" max="7228" width="1.42578125" customWidth="1"/>
    <col min="7229" max="7229" width="9.28515625" customWidth="1"/>
    <col min="7230" max="7230" width="5.28515625" customWidth="1"/>
    <col min="7231" max="7231" width="15.42578125" customWidth="1"/>
    <col min="7232" max="7232" width="3.7109375" customWidth="1"/>
    <col min="7233" max="7233" width="15.7109375" customWidth="1"/>
    <col min="7234" max="7234" width="3.7109375" customWidth="1"/>
    <col min="7235" max="7235" width="15.7109375" customWidth="1"/>
    <col min="7236" max="7236" width="3.7109375" customWidth="1"/>
    <col min="7237" max="7237" width="15.7109375" customWidth="1"/>
    <col min="7238" max="7238" width="3.7109375" customWidth="1"/>
    <col min="7239" max="7239" width="15.7109375" customWidth="1"/>
    <col min="7240" max="7240" width="7.7109375" customWidth="1"/>
    <col min="7241" max="7241" width="15.7109375" customWidth="1"/>
    <col min="7243" max="7243" width="1.42578125" customWidth="1"/>
    <col min="7244" max="7244" width="9.28515625" customWidth="1"/>
    <col min="7245" max="7245" width="5.28515625" customWidth="1"/>
    <col min="7246" max="7246" width="15.42578125" customWidth="1"/>
    <col min="7247" max="7247" width="3.7109375" customWidth="1"/>
    <col min="7248" max="7248" width="15.7109375" customWidth="1"/>
    <col min="7249" max="7249" width="3.7109375" customWidth="1"/>
    <col min="7250" max="7250" width="15.7109375" customWidth="1"/>
    <col min="7251" max="7251" width="3.7109375" customWidth="1"/>
    <col min="7252" max="7252" width="15.7109375" customWidth="1"/>
    <col min="7253" max="7253" width="3.7109375" customWidth="1"/>
    <col min="7254" max="7254" width="15.7109375" customWidth="1"/>
    <col min="7255" max="7255" width="7.7109375" customWidth="1"/>
    <col min="7256" max="7256" width="15.7109375" customWidth="1"/>
    <col min="7257" max="7257" width="9.140625" customWidth="1"/>
    <col min="7258" max="7258" width="1.42578125" customWidth="1"/>
    <col min="7259" max="7259" width="9.140625" customWidth="1"/>
    <col min="7260" max="7260" width="5.28515625" customWidth="1"/>
    <col min="7261" max="7261" width="15.42578125" customWidth="1"/>
    <col min="7262" max="7262" width="3.7109375" customWidth="1"/>
    <col min="7263" max="7263" width="15.7109375" customWidth="1"/>
    <col min="7264" max="7265" width="3.7109375" customWidth="1"/>
    <col min="7266" max="7266" width="15.7109375" customWidth="1"/>
    <col min="7267" max="7267" width="3.7109375" customWidth="1"/>
    <col min="7268" max="7268" width="15.7109375" customWidth="1"/>
    <col min="7269" max="7269" width="9.140625" customWidth="1"/>
    <col min="7270" max="7270" width="1.42578125" customWidth="1"/>
    <col min="7271" max="7271" width="9.140625" customWidth="1"/>
    <col min="7272" max="7272" width="5.28515625" customWidth="1"/>
    <col min="7273" max="7273" width="15.42578125" customWidth="1"/>
    <col min="7274" max="7274" width="3.7109375" customWidth="1"/>
    <col min="7275" max="7275" width="15.7109375" customWidth="1"/>
    <col min="7276" max="7276" width="3.7109375" customWidth="1"/>
    <col min="7277" max="7277" width="15.7109375" customWidth="1"/>
    <col min="7278" max="7278" width="3.7109375" customWidth="1"/>
    <col min="7279" max="7279" width="15.7109375" customWidth="1"/>
    <col min="7280" max="7280" width="3.7109375" customWidth="1"/>
    <col min="7281" max="7281" width="15.7109375" customWidth="1"/>
    <col min="7282" max="7282" width="7.7109375" customWidth="1"/>
    <col min="7283" max="7283" width="15.7109375" customWidth="1"/>
    <col min="7456" max="7456" width="5.28515625" customWidth="1"/>
    <col min="7457" max="7457" width="15.42578125" customWidth="1"/>
    <col min="7458" max="7458" width="3.7109375" customWidth="1"/>
    <col min="7459" max="7459" width="15.7109375" customWidth="1"/>
    <col min="7460" max="7460" width="3.7109375" customWidth="1"/>
    <col min="7461" max="7461" width="15.7109375" customWidth="1"/>
    <col min="7462" max="7462" width="3.7109375" customWidth="1"/>
    <col min="7463" max="7463" width="15.7109375" customWidth="1"/>
    <col min="7464" max="7464" width="3.7109375" customWidth="1"/>
    <col min="7465" max="7465" width="15.7109375" customWidth="1"/>
    <col min="7466" max="7466" width="7.7109375" customWidth="1"/>
    <col min="7467" max="7467" width="15.7109375" customWidth="1"/>
    <col min="7469" max="7469" width="1.42578125" customWidth="1"/>
    <col min="7471" max="7471" width="5.28515625" customWidth="1"/>
    <col min="7472" max="7472" width="15.42578125" customWidth="1"/>
    <col min="7473" max="7473" width="3.7109375" customWidth="1"/>
    <col min="7474" max="7474" width="15.7109375" customWidth="1"/>
    <col min="7475" max="7475" width="3.7109375" customWidth="1"/>
    <col min="7476" max="7476" width="15.7109375" customWidth="1"/>
    <col min="7477" max="7477" width="3.7109375" customWidth="1"/>
    <col min="7478" max="7478" width="15.7109375" customWidth="1"/>
    <col min="7479" max="7479" width="3.7109375" customWidth="1"/>
    <col min="7480" max="7480" width="15.7109375" customWidth="1"/>
    <col min="7481" max="7481" width="7.7109375" customWidth="1"/>
    <col min="7482" max="7482" width="15.7109375" customWidth="1"/>
    <col min="7484" max="7484" width="1.42578125" customWidth="1"/>
    <col min="7485" max="7485" width="9.28515625" customWidth="1"/>
    <col min="7486" max="7486" width="5.28515625" customWidth="1"/>
    <col min="7487" max="7487" width="15.42578125" customWidth="1"/>
    <col min="7488" max="7488" width="3.7109375" customWidth="1"/>
    <col min="7489" max="7489" width="15.7109375" customWidth="1"/>
    <col min="7490" max="7490" width="3.7109375" customWidth="1"/>
    <col min="7491" max="7491" width="15.7109375" customWidth="1"/>
    <col min="7492" max="7492" width="3.7109375" customWidth="1"/>
    <col min="7493" max="7493" width="15.7109375" customWidth="1"/>
    <col min="7494" max="7494" width="3.7109375" customWidth="1"/>
    <col min="7495" max="7495" width="15.7109375" customWidth="1"/>
    <col min="7496" max="7496" width="7.7109375" customWidth="1"/>
    <col min="7497" max="7497" width="15.7109375" customWidth="1"/>
    <col min="7499" max="7499" width="1.42578125" customWidth="1"/>
    <col min="7500" max="7500" width="9.28515625" customWidth="1"/>
    <col min="7501" max="7501" width="5.28515625" customWidth="1"/>
    <col min="7502" max="7502" width="15.42578125" customWidth="1"/>
    <col min="7503" max="7503" width="3.7109375" customWidth="1"/>
    <col min="7504" max="7504" width="15.7109375" customWidth="1"/>
    <col min="7505" max="7505" width="3.7109375" customWidth="1"/>
    <col min="7506" max="7506" width="15.7109375" customWidth="1"/>
    <col min="7507" max="7507" width="3.7109375" customWidth="1"/>
    <col min="7508" max="7508" width="15.7109375" customWidth="1"/>
    <col min="7509" max="7509" width="3.7109375" customWidth="1"/>
    <col min="7510" max="7510" width="15.7109375" customWidth="1"/>
    <col min="7511" max="7511" width="7.7109375" customWidth="1"/>
    <col min="7512" max="7512" width="15.7109375" customWidth="1"/>
    <col min="7513" max="7513" width="9.140625" customWidth="1"/>
    <col min="7514" max="7514" width="1.42578125" customWidth="1"/>
    <col min="7515" max="7515" width="9.140625" customWidth="1"/>
    <col min="7516" max="7516" width="5.28515625" customWidth="1"/>
    <col min="7517" max="7517" width="15.42578125" customWidth="1"/>
    <col min="7518" max="7518" width="3.7109375" customWidth="1"/>
    <col min="7519" max="7519" width="15.7109375" customWidth="1"/>
    <col min="7520" max="7521" width="3.7109375" customWidth="1"/>
    <col min="7522" max="7522" width="15.7109375" customWidth="1"/>
    <col min="7523" max="7523" width="3.7109375" customWidth="1"/>
    <col min="7524" max="7524" width="15.7109375" customWidth="1"/>
    <col min="7525" max="7525" width="9.140625" customWidth="1"/>
    <col min="7526" max="7526" width="1.42578125" customWidth="1"/>
    <col min="7527" max="7527" width="9.140625" customWidth="1"/>
    <col min="7528" max="7528" width="5.28515625" customWidth="1"/>
    <col min="7529" max="7529" width="15.42578125" customWidth="1"/>
    <col min="7530" max="7530" width="3.7109375" customWidth="1"/>
    <col min="7531" max="7531" width="15.7109375" customWidth="1"/>
    <col min="7532" max="7532" width="3.7109375" customWidth="1"/>
    <col min="7533" max="7533" width="15.7109375" customWidth="1"/>
    <col min="7534" max="7534" width="3.7109375" customWidth="1"/>
    <col min="7535" max="7535" width="15.7109375" customWidth="1"/>
    <col min="7536" max="7536" width="3.7109375" customWidth="1"/>
    <col min="7537" max="7537" width="15.7109375" customWidth="1"/>
    <col min="7538" max="7538" width="7.7109375" customWidth="1"/>
    <col min="7539" max="7539" width="15.7109375" customWidth="1"/>
    <col min="7712" max="7712" width="5.28515625" customWidth="1"/>
    <col min="7713" max="7713" width="15.42578125" customWidth="1"/>
    <col min="7714" max="7714" width="3.7109375" customWidth="1"/>
    <col min="7715" max="7715" width="15.7109375" customWidth="1"/>
    <col min="7716" max="7716" width="3.7109375" customWidth="1"/>
    <col min="7717" max="7717" width="15.7109375" customWidth="1"/>
    <col min="7718" max="7718" width="3.7109375" customWidth="1"/>
    <col min="7719" max="7719" width="15.7109375" customWidth="1"/>
    <col min="7720" max="7720" width="3.7109375" customWidth="1"/>
    <col min="7721" max="7721" width="15.7109375" customWidth="1"/>
    <col min="7722" max="7722" width="7.7109375" customWidth="1"/>
    <col min="7723" max="7723" width="15.7109375" customWidth="1"/>
    <col min="7725" max="7725" width="1.42578125" customWidth="1"/>
    <col min="7727" max="7727" width="5.28515625" customWidth="1"/>
    <col min="7728" max="7728" width="15.42578125" customWidth="1"/>
    <col min="7729" max="7729" width="3.7109375" customWidth="1"/>
    <col min="7730" max="7730" width="15.7109375" customWidth="1"/>
    <col min="7731" max="7731" width="3.7109375" customWidth="1"/>
    <col min="7732" max="7732" width="15.7109375" customWidth="1"/>
    <col min="7733" max="7733" width="3.7109375" customWidth="1"/>
    <col min="7734" max="7734" width="15.7109375" customWidth="1"/>
    <col min="7735" max="7735" width="3.7109375" customWidth="1"/>
    <col min="7736" max="7736" width="15.7109375" customWidth="1"/>
    <col min="7737" max="7737" width="7.7109375" customWidth="1"/>
    <col min="7738" max="7738" width="15.7109375" customWidth="1"/>
    <col min="7740" max="7740" width="1.42578125" customWidth="1"/>
    <col min="7741" max="7741" width="9.28515625" customWidth="1"/>
    <col min="7742" max="7742" width="5.28515625" customWidth="1"/>
    <col min="7743" max="7743" width="15.42578125" customWidth="1"/>
    <col min="7744" max="7744" width="3.7109375" customWidth="1"/>
    <col min="7745" max="7745" width="15.7109375" customWidth="1"/>
    <col min="7746" max="7746" width="3.7109375" customWidth="1"/>
    <col min="7747" max="7747" width="15.7109375" customWidth="1"/>
    <col min="7748" max="7748" width="3.7109375" customWidth="1"/>
    <col min="7749" max="7749" width="15.7109375" customWidth="1"/>
    <col min="7750" max="7750" width="3.7109375" customWidth="1"/>
    <col min="7751" max="7751" width="15.7109375" customWidth="1"/>
    <col min="7752" max="7752" width="7.7109375" customWidth="1"/>
    <col min="7753" max="7753" width="15.7109375" customWidth="1"/>
    <col min="7755" max="7755" width="1.42578125" customWidth="1"/>
    <col min="7756" max="7756" width="9.28515625" customWidth="1"/>
    <col min="7757" max="7757" width="5.28515625" customWidth="1"/>
    <col min="7758" max="7758" width="15.42578125" customWidth="1"/>
    <col min="7759" max="7759" width="3.7109375" customWidth="1"/>
    <col min="7760" max="7760" width="15.7109375" customWidth="1"/>
    <col min="7761" max="7761" width="3.7109375" customWidth="1"/>
    <col min="7762" max="7762" width="15.7109375" customWidth="1"/>
    <col min="7763" max="7763" width="3.7109375" customWidth="1"/>
    <col min="7764" max="7764" width="15.7109375" customWidth="1"/>
    <col min="7765" max="7765" width="3.7109375" customWidth="1"/>
    <col min="7766" max="7766" width="15.7109375" customWidth="1"/>
    <col min="7767" max="7767" width="7.7109375" customWidth="1"/>
    <col min="7768" max="7768" width="15.7109375" customWidth="1"/>
    <col min="7769" max="7769" width="9.140625" customWidth="1"/>
    <col min="7770" max="7770" width="1.42578125" customWidth="1"/>
    <col min="7771" max="7771" width="9.140625" customWidth="1"/>
    <col min="7772" max="7772" width="5.28515625" customWidth="1"/>
    <col min="7773" max="7773" width="15.42578125" customWidth="1"/>
    <col min="7774" max="7774" width="3.7109375" customWidth="1"/>
    <col min="7775" max="7775" width="15.7109375" customWidth="1"/>
    <col min="7776" max="7777" width="3.7109375" customWidth="1"/>
    <col min="7778" max="7778" width="15.7109375" customWidth="1"/>
    <col min="7779" max="7779" width="3.7109375" customWidth="1"/>
    <col min="7780" max="7780" width="15.7109375" customWidth="1"/>
    <col min="7781" max="7781" width="9.140625" customWidth="1"/>
    <col min="7782" max="7782" width="1.42578125" customWidth="1"/>
    <col min="7783" max="7783" width="9.140625" customWidth="1"/>
    <col min="7784" max="7784" width="5.28515625" customWidth="1"/>
    <col min="7785" max="7785" width="15.42578125" customWidth="1"/>
    <col min="7786" max="7786" width="3.7109375" customWidth="1"/>
    <col min="7787" max="7787" width="15.7109375" customWidth="1"/>
    <col min="7788" max="7788" width="3.7109375" customWidth="1"/>
    <col min="7789" max="7789" width="15.7109375" customWidth="1"/>
    <col min="7790" max="7790" width="3.7109375" customWidth="1"/>
    <col min="7791" max="7791" width="15.7109375" customWidth="1"/>
    <col min="7792" max="7792" width="3.7109375" customWidth="1"/>
    <col min="7793" max="7793" width="15.7109375" customWidth="1"/>
    <col min="7794" max="7794" width="7.7109375" customWidth="1"/>
    <col min="7795" max="7795" width="15.7109375" customWidth="1"/>
    <col min="7968" max="7968" width="5.28515625" customWidth="1"/>
    <col min="7969" max="7969" width="15.42578125" customWidth="1"/>
    <col min="7970" max="7970" width="3.7109375" customWidth="1"/>
    <col min="7971" max="7971" width="15.7109375" customWidth="1"/>
    <col min="7972" max="7972" width="3.7109375" customWidth="1"/>
    <col min="7973" max="7973" width="15.7109375" customWidth="1"/>
    <col min="7974" max="7974" width="3.7109375" customWidth="1"/>
    <col min="7975" max="7975" width="15.7109375" customWidth="1"/>
    <col min="7976" max="7976" width="3.7109375" customWidth="1"/>
    <col min="7977" max="7977" width="15.7109375" customWidth="1"/>
    <col min="7978" max="7978" width="7.7109375" customWidth="1"/>
    <col min="7979" max="7979" width="15.7109375" customWidth="1"/>
    <col min="7981" max="7981" width="1.42578125" customWidth="1"/>
    <col min="7983" max="7983" width="5.28515625" customWidth="1"/>
    <col min="7984" max="7984" width="15.42578125" customWidth="1"/>
    <col min="7985" max="7985" width="3.7109375" customWidth="1"/>
    <col min="7986" max="7986" width="15.7109375" customWidth="1"/>
    <col min="7987" max="7987" width="3.7109375" customWidth="1"/>
    <col min="7988" max="7988" width="15.7109375" customWidth="1"/>
    <col min="7989" max="7989" width="3.7109375" customWidth="1"/>
    <col min="7990" max="7990" width="15.7109375" customWidth="1"/>
    <col min="7991" max="7991" width="3.7109375" customWidth="1"/>
    <col min="7992" max="7992" width="15.7109375" customWidth="1"/>
    <col min="7993" max="7993" width="7.7109375" customWidth="1"/>
    <col min="7994" max="7994" width="15.7109375" customWidth="1"/>
    <col min="7996" max="7996" width="1.42578125" customWidth="1"/>
    <col min="7997" max="7997" width="9.28515625" customWidth="1"/>
    <col min="7998" max="7998" width="5.28515625" customWidth="1"/>
    <col min="7999" max="7999" width="15.42578125" customWidth="1"/>
    <col min="8000" max="8000" width="3.7109375" customWidth="1"/>
    <col min="8001" max="8001" width="15.7109375" customWidth="1"/>
    <col min="8002" max="8002" width="3.7109375" customWidth="1"/>
    <col min="8003" max="8003" width="15.7109375" customWidth="1"/>
    <col min="8004" max="8004" width="3.7109375" customWidth="1"/>
    <col min="8005" max="8005" width="15.7109375" customWidth="1"/>
    <col min="8006" max="8006" width="3.7109375" customWidth="1"/>
    <col min="8007" max="8007" width="15.7109375" customWidth="1"/>
    <col min="8008" max="8008" width="7.7109375" customWidth="1"/>
    <col min="8009" max="8009" width="15.7109375" customWidth="1"/>
    <col min="8011" max="8011" width="1.42578125" customWidth="1"/>
    <col min="8012" max="8012" width="9.28515625" customWidth="1"/>
    <col min="8013" max="8013" width="5.28515625" customWidth="1"/>
    <col min="8014" max="8014" width="15.42578125" customWidth="1"/>
    <col min="8015" max="8015" width="3.7109375" customWidth="1"/>
    <col min="8016" max="8016" width="15.7109375" customWidth="1"/>
    <col min="8017" max="8017" width="3.7109375" customWidth="1"/>
    <col min="8018" max="8018" width="15.7109375" customWidth="1"/>
    <col min="8019" max="8019" width="3.7109375" customWidth="1"/>
    <col min="8020" max="8020" width="15.7109375" customWidth="1"/>
    <col min="8021" max="8021" width="3.7109375" customWidth="1"/>
    <col min="8022" max="8022" width="15.7109375" customWidth="1"/>
    <col min="8023" max="8023" width="7.7109375" customWidth="1"/>
    <col min="8024" max="8024" width="15.7109375" customWidth="1"/>
    <col min="8025" max="8025" width="9.140625" customWidth="1"/>
    <col min="8026" max="8026" width="1.42578125" customWidth="1"/>
    <col min="8027" max="8027" width="9.140625" customWidth="1"/>
    <col min="8028" max="8028" width="5.28515625" customWidth="1"/>
    <col min="8029" max="8029" width="15.42578125" customWidth="1"/>
    <col min="8030" max="8030" width="3.7109375" customWidth="1"/>
    <col min="8031" max="8031" width="15.7109375" customWidth="1"/>
    <col min="8032" max="8033" width="3.7109375" customWidth="1"/>
    <col min="8034" max="8034" width="15.7109375" customWidth="1"/>
    <col min="8035" max="8035" width="3.7109375" customWidth="1"/>
    <col min="8036" max="8036" width="15.7109375" customWidth="1"/>
    <col min="8037" max="8037" width="9.140625" customWidth="1"/>
    <col min="8038" max="8038" width="1.42578125" customWidth="1"/>
    <col min="8039" max="8039" width="9.140625" customWidth="1"/>
    <col min="8040" max="8040" width="5.28515625" customWidth="1"/>
    <col min="8041" max="8041" width="15.42578125" customWidth="1"/>
    <col min="8042" max="8042" width="3.7109375" customWidth="1"/>
    <col min="8043" max="8043" width="15.7109375" customWidth="1"/>
    <col min="8044" max="8044" width="3.7109375" customWidth="1"/>
    <col min="8045" max="8045" width="15.7109375" customWidth="1"/>
    <col min="8046" max="8046" width="3.7109375" customWidth="1"/>
    <col min="8047" max="8047" width="15.7109375" customWidth="1"/>
    <col min="8048" max="8048" width="3.7109375" customWidth="1"/>
    <col min="8049" max="8049" width="15.7109375" customWidth="1"/>
    <col min="8050" max="8050" width="7.7109375" customWidth="1"/>
    <col min="8051" max="8051" width="15.7109375" customWidth="1"/>
    <col min="8224" max="8224" width="5.28515625" customWidth="1"/>
    <col min="8225" max="8225" width="15.42578125" customWidth="1"/>
    <col min="8226" max="8226" width="3.7109375" customWidth="1"/>
    <col min="8227" max="8227" width="15.7109375" customWidth="1"/>
    <col min="8228" max="8228" width="3.7109375" customWidth="1"/>
    <col min="8229" max="8229" width="15.7109375" customWidth="1"/>
    <col min="8230" max="8230" width="3.7109375" customWidth="1"/>
    <col min="8231" max="8231" width="15.7109375" customWidth="1"/>
    <col min="8232" max="8232" width="3.7109375" customWidth="1"/>
    <col min="8233" max="8233" width="15.7109375" customWidth="1"/>
    <col min="8234" max="8234" width="7.7109375" customWidth="1"/>
    <col min="8235" max="8235" width="15.7109375" customWidth="1"/>
    <col min="8237" max="8237" width="1.42578125" customWidth="1"/>
    <col min="8239" max="8239" width="5.28515625" customWidth="1"/>
    <col min="8240" max="8240" width="15.42578125" customWidth="1"/>
    <col min="8241" max="8241" width="3.7109375" customWidth="1"/>
    <col min="8242" max="8242" width="15.7109375" customWidth="1"/>
    <col min="8243" max="8243" width="3.7109375" customWidth="1"/>
    <col min="8244" max="8244" width="15.7109375" customWidth="1"/>
    <col min="8245" max="8245" width="3.7109375" customWidth="1"/>
    <col min="8246" max="8246" width="15.7109375" customWidth="1"/>
    <col min="8247" max="8247" width="3.7109375" customWidth="1"/>
    <col min="8248" max="8248" width="15.7109375" customWidth="1"/>
    <col min="8249" max="8249" width="7.7109375" customWidth="1"/>
    <col min="8250" max="8250" width="15.7109375" customWidth="1"/>
    <col min="8252" max="8252" width="1.42578125" customWidth="1"/>
    <col min="8253" max="8253" width="9.28515625" customWidth="1"/>
    <col min="8254" max="8254" width="5.28515625" customWidth="1"/>
    <col min="8255" max="8255" width="15.42578125" customWidth="1"/>
    <col min="8256" max="8256" width="3.7109375" customWidth="1"/>
    <col min="8257" max="8257" width="15.7109375" customWidth="1"/>
    <col min="8258" max="8258" width="3.7109375" customWidth="1"/>
    <col min="8259" max="8259" width="15.7109375" customWidth="1"/>
    <col min="8260" max="8260" width="3.7109375" customWidth="1"/>
    <col min="8261" max="8261" width="15.7109375" customWidth="1"/>
    <col min="8262" max="8262" width="3.7109375" customWidth="1"/>
    <col min="8263" max="8263" width="15.7109375" customWidth="1"/>
    <col min="8264" max="8264" width="7.7109375" customWidth="1"/>
    <col min="8265" max="8265" width="15.7109375" customWidth="1"/>
    <col min="8267" max="8267" width="1.42578125" customWidth="1"/>
    <col min="8268" max="8268" width="9.28515625" customWidth="1"/>
    <col min="8269" max="8269" width="5.28515625" customWidth="1"/>
    <col min="8270" max="8270" width="15.42578125" customWidth="1"/>
    <col min="8271" max="8271" width="3.7109375" customWidth="1"/>
    <col min="8272" max="8272" width="15.7109375" customWidth="1"/>
    <col min="8273" max="8273" width="3.7109375" customWidth="1"/>
    <col min="8274" max="8274" width="15.7109375" customWidth="1"/>
    <col min="8275" max="8275" width="3.7109375" customWidth="1"/>
    <col min="8276" max="8276" width="15.7109375" customWidth="1"/>
    <col min="8277" max="8277" width="3.7109375" customWidth="1"/>
    <col min="8278" max="8278" width="15.7109375" customWidth="1"/>
    <col min="8279" max="8279" width="7.7109375" customWidth="1"/>
    <col min="8280" max="8280" width="15.7109375" customWidth="1"/>
    <col min="8281" max="8281" width="9.140625" customWidth="1"/>
    <col min="8282" max="8282" width="1.42578125" customWidth="1"/>
    <col min="8283" max="8283" width="9.140625" customWidth="1"/>
    <col min="8284" max="8284" width="5.28515625" customWidth="1"/>
    <col min="8285" max="8285" width="15.42578125" customWidth="1"/>
    <col min="8286" max="8286" width="3.7109375" customWidth="1"/>
    <col min="8287" max="8287" width="15.7109375" customWidth="1"/>
    <col min="8288" max="8289" width="3.7109375" customWidth="1"/>
    <col min="8290" max="8290" width="15.7109375" customWidth="1"/>
    <col min="8291" max="8291" width="3.7109375" customWidth="1"/>
    <col min="8292" max="8292" width="15.7109375" customWidth="1"/>
    <col min="8293" max="8293" width="9.140625" customWidth="1"/>
    <col min="8294" max="8294" width="1.42578125" customWidth="1"/>
    <col min="8295" max="8295" width="9.140625" customWidth="1"/>
    <col min="8296" max="8296" width="5.28515625" customWidth="1"/>
    <col min="8297" max="8297" width="15.42578125" customWidth="1"/>
    <col min="8298" max="8298" width="3.7109375" customWidth="1"/>
    <col min="8299" max="8299" width="15.7109375" customWidth="1"/>
    <col min="8300" max="8300" width="3.7109375" customWidth="1"/>
    <col min="8301" max="8301" width="15.7109375" customWidth="1"/>
    <col min="8302" max="8302" width="3.7109375" customWidth="1"/>
    <col min="8303" max="8303" width="15.7109375" customWidth="1"/>
    <col min="8304" max="8304" width="3.7109375" customWidth="1"/>
    <col min="8305" max="8305" width="15.7109375" customWidth="1"/>
    <col min="8306" max="8306" width="7.7109375" customWidth="1"/>
    <col min="8307" max="8307" width="15.7109375" customWidth="1"/>
    <col min="8480" max="8480" width="5.28515625" customWidth="1"/>
    <col min="8481" max="8481" width="15.42578125" customWidth="1"/>
    <col min="8482" max="8482" width="3.7109375" customWidth="1"/>
    <col min="8483" max="8483" width="15.7109375" customWidth="1"/>
    <col min="8484" max="8484" width="3.7109375" customWidth="1"/>
    <col min="8485" max="8485" width="15.7109375" customWidth="1"/>
    <col min="8486" max="8486" width="3.7109375" customWidth="1"/>
    <col min="8487" max="8487" width="15.7109375" customWidth="1"/>
    <col min="8488" max="8488" width="3.7109375" customWidth="1"/>
    <col min="8489" max="8489" width="15.7109375" customWidth="1"/>
    <col min="8490" max="8490" width="7.7109375" customWidth="1"/>
    <col min="8491" max="8491" width="15.7109375" customWidth="1"/>
    <col min="8493" max="8493" width="1.42578125" customWidth="1"/>
    <col min="8495" max="8495" width="5.28515625" customWidth="1"/>
    <col min="8496" max="8496" width="15.42578125" customWidth="1"/>
    <col min="8497" max="8497" width="3.7109375" customWidth="1"/>
    <col min="8498" max="8498" width="15.7109375" customWidth="1"/>
    <col min="8499" max="8499" width="3.7109375" customWidth="1"/>
    <col min="8500" max="8500" width="15.7109375" customWidth="1"/>
    <col min="8501" max="8501" width="3.7109375" customWidth="1"/>
    <col min="8502" max="8502" width="15.7109375" customWidth="1"/>
    <col min="8503" max="8503" width="3.7109375" customWidth="1"/>
    <col min="8504" max="8504" width="15.7109375" customWidth="1"/>
    <col min="8505" max="8505" width="7.7109375" customWidth="1"/>
    <col min="8506" max="8506" width="15.7109375" customWidth="1"/>
    <col min="8508" max="8508" width="1.42578125" customWidth="1"/>
    <col min="8509" max="8509" width="9.28515625" customWidth="1"/>
    <col min="8510" max="8510" width="5.28515625" customWidth="1"/>
    <col min="8511" max="8511" width="15.42578125" customWidth="1"/>
    <col min="8512" max="8512" width="3.7109375" customWidth="1"/>
    <col min="8513" max="8513" width="15.7109375" customWidth="1"/>
    <col min="8514" max="8514" width="3.7109375" customWidth="1"/>
    <col min="8515" max="8515" width="15.7109375" customWidth="1"/>
    <col min="8516" max="8516" width="3.7109375" customWidth="1"/>
    <col min="8517" max="8517" width="15.7109375" customWidth="1"/>
    <col min="8518" max="8518" width="3.7109375" customWidth="1"/>
    <col min="8519" max="8519" width="15.7109375" customWidth="1"/>
    <col min="8520" max="8520" width="7.7109375" customWidth="1"/>
    <col min="8521" max="8521" width="15.7109375" customWidth="1"/>
    <col min="8523" max="8523" width="1.42578125" customWidth="1"/>
    <col min="8524" max="8524" width="9.28515625" customWidth="1"/>
    <col min="8525" max="8525" width="5.28515625" customWidth="1"/>
    <col min="8526" max="8526" width="15.42578125" customWidth="1"/>
    <col min="8527" max="8527" width="3.7109375" customWidth="1"/>
    <col min="8528" max="8528" width="15.7109375" customWidth="1"/>
    <col min="8529" max="8529" width="3.7109375" customWidth="1"/>
    <col min="8530" max="8530" width="15.7109375" customWidth="1"/>
    <col min="8531" max="8531" width="3.7109375" customWidth="1"/>
    <col min="8532" max="8532" width="15.7109375" customWidth="1"/>
    <col min="8533" max="8533" width="3.7109375" customWidth="1"/>
    <col min="8534" max="8534" width="15.7109375" customWidth="1"/>
    <col min="8535" max="8535" width="7.7109375" customWidth="1"/>
    <col min="8536" max="8536" width="15.7109375" customWidth="1"/>
    <col min="8537" max="8537" width="9.140625" customWidth="1"/>
    <col min="8538" max="8538" width="1.42578125" customWidth="1"/>
    <col min="8539" max="8539" width="9.140625" customWidth="1"/>
    <col min="8540" max="8540" width="5.28515625" customWidth="1"/>
    <col min="8541" max="8541" width="15.42578125" customWidth="1"/>
    <col min="8542" max="8542" width="3.7109375" customWidth="1"/>
    <col min="8543" max="8543" width="15.7109375" customWidth="1"/>
    <col min="8544" max="8545" width="3.7109375" customWidth="1"/>
    <col min="8546" max="8546" width="15.7109375" customWidth="1"/>
    <col min="8547" max="8547" width="3.7109375" customWidth="1"/>
    <col min="8548" max="8548" width="15.7109375" customWidth="1"/>
    <col min="8549" max="8549" width="9.140625" customWidth="1"/>
    <col min="8550" max="8550" width="1.42578125" customWidth="1"/>
    <col min="8551" max="8551" width="9.140625" customWidth="1"/>
    <col min="8552" max="8552" width="5.28515625" customWidth="1"/>
    <col min="8553" max="8553" width="15.42578125" customWidth="1"/>
    <col min="8554" max="8554" width="3.7109375" customWidth="1"/>
    <col min="8555" max="8555" width="15.7109375" customWidth="1"/>
    <col min="8556" max="8556" width="3.7109375" customWidth="1"/>
    <col min="8557" max="8557" width="15.7109375" customWidth="1"/>
    <col min="8558" max="8558" width="3.7109375" customWidth="1"/>
    <col min="8559" max="8559" width="15.7109375" customWidth="1"/>
    <col min="8560" max="8560" width="3.7109375" customWidth="1"/>
    <col min="8561" max="8561" width="15.7109375" customWidth="1"/>
    <col min="8562" max="8562" width="7.7109375" customWidth="1"/>
    <col min="8563" max="8563" width="15.7109375" customWidth="1"/>
    <col min="8736" max="8736" width="5.28515625" customWidth="1"/>
    <col min="8737" max="8737" width="15.42578125" customWidth="1"/>
    <col min="8738" max="8738" width="3.7109375" customWidth="1"/>
    <col min="8739" max="8739" width="15.7109375" customWidth="1"/>
    <col min="8740" max="8740" width="3.7109375" customWidth="1"/>
    <col min="8741" max="8741" width="15.7109375" customWidth="1"/>
    <col min="8742" max="8742" width="3.7109375" customWidth="1"/>
    <col min="8743" max="8743" width="15.7109375" customWidth="1"/>
    <col min="8744" max="8744" width="3.7109375" customWidth="1"/>
    <col min="8745" max="8745" width="15.7109375" customWidth="1"/>
    <col min="8746" max="8746" width="7.7109375" customWidth="1"/>
    <col min="8747" max="8747" width="15.7109375" customWidth="1"/>
    <col min="8749" max="8749" width="1.42578125" customWidth="1"/>
    <col min="8751" max="8751" width="5.28515625" customWidth="1"/>
    <col min="8752" max="8752" width="15.42578125" customWidth="1"/>
    <col min="8753" max="8753" width="3.7109375" customWidth="1"/>
    <col min="8754" max="8754" width="15.7109375" customWidth="1"/>
    <col min="8755" max="8755" width="3.7109375" customWidth="1"/>
    <col min="8756" max="8756" width="15.7109375" customWidth="1"/>
    <col min="8757" max="8757" width="3.7109375" customWidth="1"/>
    <col min="8758" max="8758" width="15.7109375" customWidth="1"/>
    <col min="8759" max="8759" width="3.7109375" customWidth="1"/>
    <col min="8760" max="8760" width="15.7109375" customWidth="1"/>
    <col min="8761" max="8761" width="7.7109375" customWidth="1"/>
    <col min="8762" max="8762" width="15.7109375" customWidth="1"/>
    <col min="8764" max="8764" width="1.42578125" customWidth="1"/>
    <col min="8765" max="8765" width="9.28515625" customWidth="1"/>
    <col min="8766" max="8766" width="5.28515625" customWidth="1"/>
    <col min="8767" max="8767" width="15.42578125" customWidth="1"/>
    <col min="8768" max="8768" width="3.7109375" customWidth="1"/>
    <col min="8769" max="8769" width="15.7109375" customWidth="1"/>
    <col min="8770" max="8770" width="3.7109375" customWidth="1"/>
    <col min="8771" max="8771" width="15.7109375" customWidth="1"/>
    <col min="8772" max="8772" width="3.7109375" customWidth="1"/>
    <col min="8773" max="8773" width="15.7109375" customWidth="1"/>
    <col min="8774" max="8774" width="3.7109375" customWidth="1"/>
    <col min="8775" max="8775" width="15.7109375" customWidth="1"/>
    <col min="8776" max="8776" width="7.7109375" customWidth="1"/>
    <col min="8777" max="8777" width="15.7109375" customWidth="1"/>
    <col min="8779" max="8779" width="1.42578125" customWidth="1"/>
    <col min="8780" max="8780" width="9.28515625" customWidth="1"/>
    <col min="8781" max="8781" width="5.28515625" customWidth="1"/>
    <col min="8782" max="8782" width="15.42578125" customWidth="1"/>
    <col min="8783" max="8783" width="3.7109375" customWidth="1"/>
    <col min="8784" max="8784" width="15.7109375" customWidth="1"/>
    <col min="8785" max="8785" width="3.7109375" customWidth="1"/>
    <col min="8786" max="8786" width="15.7109375" customWidth="1"/>
    <col min="8787" max="8787" width="3.7109375" customWidth="1"/>
    <col min="8788" max="8788" width="15.7109375" customWidth="1"/>
    <col min="8789" max="8789" width="3.7109375" customWidth="1"/>
    <col min="8790" max="8790" width="15.7109375" customWidth="1"/>
    <col min="8791" max="8791" width="7.7109375" customWidth="1"/>
    <col min="8792" max="8792" width="15.7109375" customWidth="1"/>
    <col min="8793" max="8793" width="9.140625" customWidth="1"/>
    <col min="8794" max="8794" width="1.42578125" customWidth="1"/>
    <col min="8795" max="8795" width="9.140625" customWidth="1"/>
    <col min="8796" max="8796" width="5.28515625" customWidth="1"/>
    <col min="8797" max="8797" width="15.42578125" customWidth="1"/>
    <col min="8798" max="8798" width="3.7109375" customWidth="1"/>
    <col min="8799" max="8799" width="15.7109375" customWidth="1"/>
    <col min="8800" max="8801" width="3.7109375" customWidth="1"/>
    <col min="8802" max="8802" width="15.7109375" customWidth="1"/>
    <col min="8803" max="8803" width="3.7109375" customWidth="1"/>
    <col min="8804" max="8804" width="15.7109375" customWidth="1"/>
    <col min="8805" max="8805" width="9.140625" customWidth="1"/>
    <col min="8806" max="8806" width="1.42578125" customWidth="1"/>
    <col min="8807" max="8807" width="9.140625" customWidth="1"/>
    <col min="8808" max="8808" width="5.28515625" customWidth="1"/>
    <col min="8809" max="8809" width="15.42578125" customWidth="1"/>
    <col min="8810" max="8810" width="3.7109375" customWidth="1"/>
    <col min="8811" max="8811" width="15.7109375" customWidth="1"/>
    <col min="8812" max="8812" width="3.7109375" customWidth="1"/>
    <col min="8813" max="8813" width="15.7109375" customWidth="1"/>
    <col min="8814" max="8814" width="3.7109375" customWidth="1"/>
    <col min="8815" max="8815" width="15.7109375" customWidth="1"/>
    <col min="8816" max="8816" width="3.7109375" customWidth="1"/>
    <col min="8817" max="8817" width="15.7109375" customWidth="1"/>
    <col min="8818" max="8818" width="7.7109375" customWidth="1"/>
    <col min="8819" max="8819" width="15.7109375" customWidth="1"/>
    <col min="8992" max="8992" width="5.28515625" customWidth="1"/>
    <col min="8993" max="8993" width="15.42578125" customWidth="1"/>
    <col min="8994" max="8994" width="3.7109375" customWidth="1"/>
    <col min="8995" max="8995" width="15.7109375" customWidth="1"/>
    <col min="8996" max="8996" width="3.7109375" customWidth="1"/>
    <col min="8997" max="8997" width="15.7109375" customWidth="1"/>
    <col min="8998" max="8998" width="3.7109375" customWidth="1"/>
    <col min="8999" max="8999" width="15.7109375" customWidth="1"/>
    <col min="9000" max="9000" width="3.7109375" customWidth="1"/>
    <col min="9001" max="9001" width="15.7109375" customWidth="1"/>
    <col min="9002" max="9002" width="7.7109375" customWidth="1"/>
    <col min="9003" max="9003" width="15.7109375" customWidth="1"/>
    <col min="9005" max="9005" width="1.42578125" customWidth="1"/>
    <col min="9007" max="9007" width="5.28515625" customWidth="1"/>
    <col min="9008" max="9008" width="15.42578125" customWidth="1"/>
    <col min="9009" max="9009" width="3.7109375" customWidth="1"/>
    <col min="9010" max="9010" width="15.7109375" customWidth="1"/>
    <col min="9011" max="9011" width="3.7109375" customWidth="1"/>
    <col min="9012" max="9012" width="15.7109375" customWidth="1"/>
    <col min="9013" max="9013" width="3.7109375" customWidth="1"/>
    <col min="9014" max="9014" width="15.7109375" customWidth="1"/>
    <col min="9015" max="9015" width="3.7109375" customWidth="1"/>
    <col min="9016" max="9016" width="15.7109375" customWidth="1"/>
    <col min="9017" max="9017" width="7.7109375" customWidth="1"/>
    <col min="9018" max="9018" width="15.7109375" customWidth="1"/>
    <col min="9020" max="9020" width="1.42578125" customWidth="1"/>
    <col min="9021" max="9021" width="9.28515625" customWidth="1"/>
    <col min="9022" max="9022" width="5.28515625" customWidth="1"/>
    <col min="9023" max="9023" width="15.42578125" customWidth="1"/>
    <col min="9024" max="9024" width="3.7109375" customWidth="1"/>
    <col min="9025" max="9025" width="15.7109375" customWidth="1"/>
    <col min="9026" max="9026" width="3.7109375" customWidth="1"/>
    <col min="9027" max="9027" width="15.7109375" customWidth="1"/>
    <col min="9028" max="9028" width="3.7109375" customWidth="1"/>
    <col min="9029" max="9029" width="15.7109375" customWidth="1"/>
    <col min="9030" max="9030" width="3.7109375" customWidth="1"/>
    <col min="9031" max="9031" width="15.7109375" customWidth="1"/>
    <col min="9032" max="9032" width="7.7109375" customWidth="1"/>
    <col min="9033" max="9033" width="15.7109375" customWidth="1"/>
    <col min="9035" max="9035" width="1.42578125" customWidth="1"/>
    <col min="9036" max="9036" width="9.28515625" customWidth="1"/>
    <col min="9037" max="9037" width="5.28515625" customWidth="1"/>
    <col min="9038" max="9038" width="15.42578125" customWidth="1"/>
    <col min="9039" max="9039" width="3.7109375" customWidth="1"/>
    <col min="9040" max="9040" width="15.7109375" customWidth="1"/>
    <col min="9041" max="9041" width="3.7109375" customWidth="1"/>
    <col min="9042" max="9042" width="15.7109375" customWidth="1"/>
    <col min="9043" max="9043" width="3.7109375" customWidth="1"/>
    <col min="9044" max="9044" width="15.7109375" customWidth="1"/>
    <col min="9045" max="9045" width="3.7109375" customWidth="1"/>
    <col min="9046" max="9046" width="15.7109375" customWidth="1"/>
    <col min="9047" max="9047" width="7.7109375" customWidth="1"/>
    <col min="9048" max="9048" width="15.7109375" customWidth="1"/>
    <col min="9049" max="9049" width="9.140625" customWidth="1"/>
    <col min="9050" max="9050" width="1.42578125" customWidth="1"/>
    <col min="9051" max="9051" width="9.140625" customWidth="1"/>
    <col min="9052" max="9052" width="5.28515625" customWidth="1"/>
    <col min="9053" max="9053" width="15.42578125" customWidth="1"/>
    <col min="9054" max="9054" width="3.7109375" customWidth="1"/>
    <col min="9055" max="9055" width="15.7109375" customWidth="1"/>
    <col min="9056" max="9057" width="3.7109375" customWidth="1"/>
    <col min="9058" max="9058" width="15.7109375" customWidth="1"/>
    <col min="9059" max="9059" width="3.7109375" customWidth="1"/>
    <col min="9060" max="9060" width="15.7109375" customWidth="1"/>
    <col min="9061" max="9061" width="9.140625" customWidth="1"/>
    <col min="9062" max="9062" width="1.42578125" customWidth="1"/>
    <col min="9063" max="9063" width="9.140625" customWidth="1"/>
    <col min="9064" max="9064" width="5.28515625" customWidth="1"/>
    <col min="9065" max="9065" width="15.42578125" customWidth="1"/>
    <col min="9066" max="9066" width="3.7109375" customWidth="1"/>
    <col min="9067" max="9067" width="15.7109375" customWidth="1"/>
    <col min="9068" max="9068" width="3.7109375" customWidth="1"/>
    <col min="9069" max="9069" width="15.7109375" customWidth="1"/>
    <col min="9070" max="9070" width="3.7109375" customWidth="1"/>
    <col min="9071" max="9071" width="15.7109375" customWidth="1"/>
    <col min="9072" max="9072" width="3.7109375" customWidth="1"/>
    <col min="9073" max="9073" width="15.7109375" customWidth="1"/>
    <col min="9074" max="9074" width="7.7109375" customWidth="1"/>
    <col min="9075" max="9075" width="15.7109375" customWidth="1"/>
    <col min="9248" max="9248" width="5.28515625" customWidth="1"/>
    <col min="9249" max="9249" width="15.42578125" customWidth="1"/>
    <col min="9250" max="9250" width="3.7109375" customWidth="1"/>
    <col min="9251" max="9251" width="15.7109375" customWidth="1"/>
    <col min="9252" max="9252" width="3.7109375" customWidth="1"/>
    <col min="9253" max="9253" width="15.7109375" customWidth="1"/>
    <col min="9254" max="9254" width="3.7109375" customWidth="1"/>
    <col min="9255" max="9255" width="15.7109375" customWidth="1"/>
    <col min="9256" max="9256" width="3.7109375" customWidth="1"/>
    <col min="9257" max="9257" width="15.7109375" customWidth="1"/>
    <col min="9258" max="9258" width="7.7109375" customWidth="1"/>
    <col min="9259" max="9259" width="15.7109375" customWidth="1"/>
    <col min="9261" max="9261" width="1.42578125" customWidth="1"/>
    <col min="9263" max="9263" width="5.28515625" customWidth="1"/>
    <col min="9264" max="9264" width="15.42578125" customWidth="1"/>
    <col min="9265" max="9265" width="3.7109375" customWidth="1"/>
    <col min="9266" max="9266" width="15.7109375" customWidth="1"/>
    <col min="9267" max="9267" width="3.7109375" customWidth="1"/>
    <col min="9268" max="9268" width="15.7109375" customWidth="1"/>
    <col min="9269" max="9269" width="3.7109375" customWidth="1"/>
    <col min="9270" max="9270" width="15.7109375" customWidth="1"/>
    <col min="9271" max="9271" width="3.7109375" customWidth="1"/>
    <col min="9272" max="9272" width="15.7109375" customWidth="1"/>
    <col min="9273" max="9273" width="7.7109375" customWidth="1"/>
    <col min="9274" max="9274" width="15.7109375" customWidth="1"/>
    <col min="9276" max="9276" width="1.42578125" customWidth="1"/>
    <col min="9277" max="9277" width="9.28515625" customWidth="1"/>
    <col min="9278" max="9278" width="5.28515625" customWidth="1"/>
    <col min="9279" max="9279" width="15.42578125" customWidth="1"/>
    <col min="9280" max="9280" width="3.7109375" customWidth="1"/>
    <col min="9281" max="9281" width="15.7109375" customWidth="1"/>
    <col min="9282" max="9282" width="3.7109375" customWidth="1"/>
    <col min="9283" max="9283" width="15.7109375" customWidth="1"/>
    <col min="9284" max="9284" width="3.7109375" customWidth="1"/>
    <col min="9285" max="9285" width="15.7109375" customWidth="1"/>
    <col min="9286" max="9286" width="3.7109375" customWidth="1"/>
    <col min="9287" max="9287" width="15.7109375" customWidth="1"/>
    <col min="9288" max="9288" width="7.7109375" customWidth="1"/>
    <col min="9289" max="9289" width="15.7109375" customWidth="1"/>
    <col min="9291" max="9291" width="1.42578125" customWidth="1"/>
    <col min="9292" max="9292" width="9.28515625" customWidth="1"/>
    <col min="9293" max="9293" width="5.28515625" customWidth="1"/>
    <col min="9294" max="9294" width="15.42578125" customWidth="1"/>
    <col min="9295" max="9295" width="3.7109375" customWidth="1"/>
    <col min="9296" max="9296" width="15.7109375" customWidth="1"/>
    <col min="9297" max="9297" width="3.7109375" customWidth="1"/>
    <col min="9298" max="9298" width="15.7109375" customWidth="1"/>
    <col min="9299" max="9299" width="3.7109375" customWidth="1"/>
    <col min="9300" max="9300" width="15.7109375" customWidth="1"/>
    <col min="9301" max="9301" width="3.7109375" customWidth="1"/>
    <col min="9302" max="9302" width="15.7109375" customWidth="1"/>
    <col min="9303" max="9303" width="7.7109375" customWidth="1"/>
    <col min="9304" max="9304" width="15.7109375" customWidth="1"/>
    <col min="9305" max="9305" width="9.140625" customWidth="1"/>
    <col min="9306" max="9306" width="1.42578125" customWidth="1"/>
    <col min="9307" max="9307" width="9.140625" customWidth="1"/>
    <col min="9308" max="9308" width="5.28515625" customWidth="1"/>
    <col min="9309" max="9309" width="15.42578125" customWidth="1"/>
    <col min="9310" max="9310" width="3.7109375" customWidth="1"/>
    <col min="9311" max="9311" width="15.7109375" customWidth="1"/>
    <col min="9312" max="9313" width="3.7109375" customWidth="1"/>
    <col min="9314" max="9314" width="15.7109375" customWidth="1"/>
    <col min="9315" max="9315" width="3.7109375" customWidth="1"/>
    <col min="9316" max="9316" width="15.7109375" customWidth="1"/>
    <col min="9317" max="9317" width="9.140625" customWidth="1"/>
    <col min="9318" max="9318" width="1.42578125" customWidth="1"/>
    <col min="9319" max="9319" width="9.140625" customWidth="1"/>
    <col min="9320" max="9320" width="5.28515625" customWidth="1"/>
    <col min="9321" max="9321" width="15.42578125" customWidth="1"/>
    <col min="9322" max="9322" width="3.7109375" customWidth="1"/>
    <col min="9323" max="9323" width="15.7109375" customWidth="1"/>
    <col min="9324" max="9324" width="3.7109375" customWidth="1"/>
    <col min="9325" max="9325" width="15.7109375" customWidth="1"/>
    <col min="9326" max="9326" width="3.7109375" customWidth="1"/>
    <col min="9327" max="9327" width="15.7109375" customWidth="1"/>
    <col min="9328" max="9328" width="3.7109375" customWidth="1"/>
    <col min="9329" max="9329" width="15.7109375" customWidth="1"/>
    <col min="9330" max="9330" width="7.7109375" customWidth="1"/>
    <col min="9331" max="9331" width="15.7109375" customWidth="1"/>
    <col min="9504" max="9504" width="5.28515625" customWidth="1"/>
    <col min="9505" max="9505" width="15.42578125" customWidth="1"/>
    <col min="9506" max="9506" width="3.7109375" customWidth="1"/>
    <col min="9507" max="9507" width="15.7109375" customWidth="1"/>
    <col min="9508" max="9508" width="3.7109375" customWidth="1"/>
    <col min="9509" max="9509" width="15.7109375" customWidth="1"/>
    <col min="9510" max="9510" width="3.7109375" customWidth="1"/>
    <col min="9511" max="9511" width="15.7109375" customWidth="1"/>
    <col min="9512" max="9512" width="3.7109375" customWidth="1"/>
    <col min="9513" max="9513" width="15.7109375" customWidth="1"/>
    <col min="9514" max="9514" width="7.7109375" customWidth="1"/>
    <col min="9515" max="9515" width="15.7109375" customWidth="1"/>
    <col min="9517" max="9517" width="1.42578125" customWidth="1"/>
    <col min="9519" max="9519" width="5.28515625" customWidth="1"/>
    <col min="9520" max="9520" width="15.42578125" customWidth="1"/>
    <col min="9521" max="9521" width="3.7109375" customWidth="1"/>
    <col min="9522" max="9522" width="15.7109375" customWidth="1"/>
    <col min="9523" max="9523" width="3.7109375" customWidth="1"/>
    <col min="9524" max="9524" width="15.7109375" customWidth="1"/>
    <col min="9525" max="9525" width="3.7109375" customWidth="1"/>
    <col min="9526" max="9526" width="15.7109375" customWidth="1"/>
    <col min="9527" max="9527" width="3.7109375" customWidth="1"/>
    <col min="9528" max="9528" width="15.7109375" customWidth="1"/>
    <col min="9529" max="9529" width="7.7109375" customWidth="1"/>
    <col min="9530" max="9530" width="15.7109375" customWidth="1"/>
    <col min="9532" max="9532" width="1.42578125" customWidth="1"/>
    <col min="9533" max="9533" width="9.28515625" customWidth="1"/>
    <col min="9534" max="9534" width="5.28515625" customWidth="1"/>
    <col min="9535" max="9535" width="15.42578125" customWidth="1"/>
    <col min="9536" max="9536" width="3.7109375" customWidth="1"/>
    <col min="9537" max="9537" width="15.7109375" customWidth="1"/>
    <col min="9538" max="9538" width="3.7109375" customWidth="1"/>
    <col min="9539" max="9539" width="15.7109375" customWidth="1"/>
    <col min="9540" max="9540" width="3.7109375" customWidth="1"/>
    <col min="9541" max="9541" width="15.7109375" customWidth="1"/>
    <col min="9542" max="9542" width="3.7109375" customWidth="1"/>
    <col min="9543" max="9543" width="15.7109375" customWidth="1"/>
    <col min="9544" max="9544" width="7.7109375" customWidth="1"/>
    <col min="9545" max="9545" width="15.7109375" customWidth="1"/>
    <col min="9547" max="9547" width="1.42578125" customWidth="1"/>
    <col min="9548" max="9548" width="9.28515625" customWidth="1"/>
    <col min="9549" max="9549" width="5.28515625" customWidth="1"/>
    <col min="9550" max="9550" width="15.42578125" customWidth="1"/>
    <col min="9551" max="9551" width="3.7109375" customWidth="1"/>
    <col min="9552" max="9552" width="15.7109375" customWidth="1"/>
    <col min="9553" max="9553" width="3.7109375" customWidth="1"/>
    <col min="9554" max="9554" width="15.7109375" customWidth="1"/>
    <col min="9555" max="9555" width="3.7109375" customWidth="1"/>
    <col min="9556" max="9556" width="15.7109375" customWidth="1"/>
    <col min="9557" max="9557" width="3.7109375" customWidth="1"/>
    <col min="9558" max="9558" width="15.7109375" customWidth="1"/>
    <col min="9559" max="9559" width="7.7109375" customWidth="1"/>
    <col min="9560" max="9560" width="15.7109375" customWidth="1"/>
    <col min="9561" max="9561" width="9.140625" customWidth="1"/>
    <col min="9562" max="9562" width="1.42578125" customWidth="1"/>
    <col min="9563" max="9563" width="9.140625" customWidth="1"/>
    <col min="9564" max="9564" width="5.28515625" customWidth="1"/>
    <col min="9565" max="9565" width="15.42578125" customWidth="1"/>
    <col min="9566" max="9566" width="3.7109375" customWidth="1"/>
    <col min="9567" max="9567" width="15.7109375" customWidth="1"/>
    <col min="9568" max="9569" width="3.7109375" customWidth="1"/>
    <col min="9570" max="9570" width="15.7109375" customWidth="1"/>
    <col min="9571" max="9571" width="3.7109375" customWidth="1"/>
    <col min="9572" max="9572" width="15.7109375" customWidth="1"/>
    <col min="9573" max="9573" width="9.140625" customWidth="1"/>
    <col min="9574" max="9574" width="1.42578125" customWidth="1"/>
    <col min="9575" max="9575" width="9.140625" customWidth="1"/>
    <col min="9576" max="9576" width="5.28515625" customWidth="1"/>
    <col min="9577" max="9577" width="15.42578125" customWidth="1"/>
    <col min="9578" max="9578" width="3.7109375" customWidth="1"/>
    <col min="9579" max="9579" width="15.7109375" customWidth="1"/>
    <col min="9580" max="9580" width="3.7109375" customWidth="1"/>
    <col min="9581" max="9581" width="15.7109375" customWidth="1"/>
    <col min="9582" max="9582" width="3.7109375" customWidth="1"/>
    <col min="9583" max="9583" width="15.7109375" customWidth="1"/>
    <col min="9584" max="9584" width="3.7109375" customWidth="1"/>
    <col min="9585" max="9585" width="15.7109375" customWidth="1"/>
    <col min="9586" max="9586" width="7.7109375" customWidth="1"/>
    <col min="9587" max="9587" width="15.7109375" customWidth="1"/>
    <col min="9760" max="9760" width="5.28515625" customWidth="1"/>
    <col min="9761" max="9761" width="15.42578125" customWidth="1"/>
    <col min="9762" max="9762" width="3.7109375" customWidth="1"/>
    <col min="9763" max="9763" width="15.7109375" customWidth="1"/>
    <col min="9764" max="9764" width="3.7109375" customWidth="1"/>
    <col min="9765" max="9765" width="15.7109375" customWidth="1"/>
    <col min="9766" max="9766" width="3.7109375" customWidth="1"/>
    <col min="9767" max="9767" width="15.7109375" customWidth="1"/>
    <col min="9768" max="9768" width="3.7109375" customWidth="1"/>
    <col min="9769" max="9769" width="15.7109375" customWidth="1"/>
    <col min="9770" max="9770" width="7.7109375" customWidth="1"/>
    <col min="9771" max="9771" width="15.7109375" customWidth="1"/>
    <col min="9773" max="9773" width="1.42578125" customWidth="1"/>
    <col min="9775" max="9775" width="5.28515625" customWidth="1"/>
    <col min="9776" max="9776" width="15.42578125" customWidth="1"/>
    <col min="9777" max="9777" width="3.7109375" customWidth="1"/>
    <col min="9778" max="9778" width="15.7109375" customWidth="1"/>
    <col min="9779" max="9779" width="3.7109375" customWidth="1"/>
    <col min="9780" max="9780" width="15.7109375" customWidth="1"/>
    <col min="9781" max="9781" width="3.7109375" customWidth="1"/>
    <col min="9782" max="9782" width="15.7109375" customWidth="1"/>
    <col min="9783" max="9783" width="3.7109375" customWidth="1"/>
    <col min="9784" max="9784" width="15.7109375" customWidth="1"/>
    <col min="9785" max="9785" width="7.7109375" customWidth="1"/>
    <col min="9786" max="9786" width="15.7109375" customWidth="1"/>
    <col min="9788" max="9788" width="1.42578125" customWidth="1"/>
    <col min="9789" max="9789" width="9.28515625" customWidth="1"/>
    <col min="9790" max="9790" width="5.28515625" customWidth="1"/>
    <col min="9791" max="9791" width="15.42578125" customWidth="1"/>
    <col min="9792" max="9792" width="3.7109375" customWidth="1"/>
    <col min="9793" max="9793" width="15.7109375" customWidth="1"/>
    <col min="9794" max="9794" width="3.7109375" customWidth="1"/>
    <col min="9795" max="9795" width="15.7109375" customWidth="1"/>
    <col min="9796" max="9796" width="3.7109375" customWidth="1"/>
    <col min="9797" max="9797" width="15.7109375" customWidth="1"/>
    <col min="9798" max="9798" width="3.7109375" customWidth="1"/>
    <col min="9799" max="9799" width="15.7109375" customWidth="1"/>
    <col min="9800" max="9800" width="7.7109375" customWidth="1"/>
    <col min="9801" max="9801" width="15.7109375" customWidth="1"/>
    <col min="9803" max="9803" width="1.42578125" customWidth="1"/>
    <col min="9804" max="9804" width="9.28515625" customWidth="1"/>
    <col min="9805" max="9805" width="5.28515625" customWidth="1"/>
    <col min="9806" max="9806" width="15.42578125" customWidth="1"/>
    <col min="9807" max="9807" width="3.7109375" customWidth="1"/>
    <col min="9808" max="9808" width="15.7109375" customWidth="1"/>
    <col min="9809" max="9809" width="3.7109375" customWidth="1"/>
    <col min="9810" max="9810" width="15.7109375" customWidth="1"/>
    <col min="9811" max="9811" width="3.7109375" customWidth="1"/>
    <col min="9812" max="9812" width="15.7109375" customWidth="1"/>
    <col min="9813" max="9813" width="3.7109375" customWidth="1"/>
    <col min="9814" max="9814" width="15.7109375" customWidth="1"/>
    <col min="9815" max="9815" width="7.7109375" customWidth="1"/>
    <col min="9816" max="9816" width="15.7109375" customWidth="1"/>
    <col min="9817" max="9817" width="9.140625" customWidth="1"/>
    <col min="9818" max="9818" width="1.42578125" customWidth="1"/>
    <col min="9819" max="9819" width="9.140625" customWidth="1"/>
    <col min="9820" max="9820" width="5.28515625" customWidth="1"/>
    <col min="9821" max="9821" width="15.42578125" customWidth="1"/>
    <col min="9822" max="9822" width="3.7109375" customWidth="1"/>
    <col min="9823" max="9823" width="15.7109375" customWidth="1"/>
    <col min="9824" max="9825" width="3.7109375" customWidth="1"/>
    <col min="9826" max="9826" width="15.7109375" customWidth="1"/>
    <col min="9827" max="9827" width="3.7109375" customWidth="1"/>
    <col min="9828" max="9828" width="15.7109375" customWidth="1"/>
    <col min="9829" max="9829" width="9.140625" customWidth="1"/>
    <col min="9830" max="9830" width="1.42578125" customWidth="1"/>
    <col min="9831" max="9831" width="9.140625" customWidth="1"/>
    <col min="9832" max="9832" width="5.28515625" customWidth="1"/>
    <col min="9833" max="9833" width="15.42578125" customWidth="1"/>
    <col min="9834" max="9834" width="3.7109375" customWidth="1"/>
    <col min="9835" max="9835" width="15.7109375" customWidth="1"/>
    <col min="9836" max="9836" width="3.7109375" customWidth="1"/>
    <col min="9837" max="9837" width="15.7109375" customWidth="1"/>
    <col min="9838" max="9838" width="3.7109375" customWidth="1"/>
    <col min="9839" max="9839" width="15.7109375" customWidth="1"/>
    <col min="9840" max="9840" width="3.7109375" customWidth="1"/>
    <col min="9841" max="9841" width="15.7109375" customWidth="1"/>
    <col min="9842" max="9842" width="7.7109375" customWidth="1"/>
    <col min="9843" max="9843" width="15.7109375" customWidth="1"/>
    <col min="10016" max="10016" width="5.28515625" customWidth="1"/>
    <col min="10017" max="10017" width="15.42578125" customWidth="1"/>
    <col min="10018" max="10018" width="3.7109375" customWidth="1"/>
    <col min="10019" max="10019" width="15.7109375" customWidth="1"/>
    <col min="10020" max="10020" width="3.7109375" customWidth="1"/>
    <col min="10021" max="10021" width="15.7109375" customWidth="1"/>
    <col min="10022" max="10022" width="3.7109375" customWidth="1"/>
    <col min="10023" max="10023" width="15.7109375" customWidth="1"/>
    <col min="10024" max="10024" width="3.7109375" customWidth="1"/>
    <col min="10025" max="10025" width="15.7109375" customWidth="1"/>
    <col min="10026" max="10026" width="7.7109375" customWidth="1"/>
    <col min="10027" max="10027" width="15.7109375" customWidth="1"/>
    <col min="10029" max="10029" width="1.42578125" customWidth="1"/>
    <col min="10031" max="10031" width="5.28515625" customWidth="1"/>
    <col min="10032" max="10032" width="15.42578125" customWidth="1"/>
    <col min="10033" max="10033" width="3.7109375" customWidth="1"/>
    <col min="10034" max="10034" width="15.7109375" customWidth="1"/>
    <col min="10035" max="10035" width="3.7109375" customWidth="1"/>
    <col min="10036" max="10036" width="15.7109375" customWidth="1"/>
    <col min="10037" max="10037" width="3.7109375" customWidth="1"/>
    <col min="10038" max="10038" width="15.7109375" customWidth="1"/>
    <col min="10039" max="10039" width="3.7109375" customWidth="1"/>
    <col min="10040" max="10040" width="15.7109375" customWidth="1"/>
    <col min="10041" max="10041" width="7.7109375" customWidth="1"/>
    <col min="10042" max="10042" width="15.7109375" customWidth="1"/>
    <col min="10044" max="10044" width="1.42578125" customWidth="1"/>
    <col min="10045" max="10045" width="9.28515625" customWidth="1"/>
    <col min="10046" max="10046" width="5.28515625" customWidth="1"/>
    <col min="10047" max="10047" width="15.42578125" customWidth="1"/>
    <col min="10048" max="10048" width="3.7109375" customWidth="1"/>
    <col min="10049" max="10049" width="15.7109375" customWidth="1"/>
    <col min="10050" max="10050" width="3.7109375" customWidth="1"/>
    <col min="10051" max="10051" width="15.7109375" customWidth="1"/>
    <col min="10052" max="10052" width="3.7109375" customWidth="1"/>
    <col min="10053" max="10053" width="15.7109375" customWidth="1"/>
    <col min="10054" max="10054" width="3.7109375" customWidth="1"/>
    <col min="10055" max="10055" width="15.7109375" customWidth="1"/>
    <col min="10056" max="10056" width="7.7109375" customWidth="1"/>
    <col min="10057" max="10057" width="15.7109375" customWidth="1"/>
    <col min="10059" max="10059" width="1.42578125" customWidth="1"/>
    <col min="10060" max="10060" width="9.28515625" customWidth="1"/>
    <col min="10061" max="10061" width="5.28515625" customWidth="1"/>
    <col min="10062" max="10062" width="15.42578125" customWidth="1"/>
    <col min="10063" max="10063" width="3.7109375" customWidth="1"/>
    <col min="10064" max="10064" width="15.7109375" customWidth="1"/>
    <col min="10065" max="10065" width="3.7109375" customWidth="1"/>
    <col min="10066" max="10066" width="15.7109375" customWidth="1"/>
    <col min="10067" max="10067" width="3.7109375" customWidth="1"/>
    <col min="10068" max="10068" width="15.7109375" customWidth="1"/>
    <col min="10069" max="10069" width="3.7109375" customWidth="1"/>
    <col min="10070" max="10070" width="15.7109375" customWidth="1"/>
    <col min="10071" max="10071" width="7.7109375" customWidth="1"/>
    <col min="10072" max="10072" width="15.7109375" customWidth="1"/>
    <col min="10073" max="10073" width="9.140625" customWidth="1"/>
    <col min="10074" max="10074" width="1.42578125" customWidth="1"/>
    <col min="10075" max="10075" width="9.140625" customWidth="1"/>
    <col min="10076" max="10076" width="5.28515625" customWidth="1"/>
    <col min="10077" max="10077" width="15.42578125" customWidth="1"/>
    <col min="10078" max="10078" width="3.7109375" customWidth="1"/>
    <col min="10079" max="10079" width="15.7109375" customWidth="1"/>
    <col min="10080" max="10081" width="3.7109375" customWidth="1"/>
    <col min="10082" max="10082" width="15.7109375" customWidth="1"/>
    <col min="10083" max="10083" width="3.7109375" customWidth="1"/>
    <col min="10084" max="10084" width="15.7109375" customWidth="1"/>
    <col min="10085" max="10085" width="9.140625" customWidth="1"/>
    <col min="10086" max="10086" width="1.42578125" customWidth="1"/>
    <col min="10087" max="10087" width="9.140625" customWidth="1"/>
    <col min="10088" max="10088" width="5.28515625" customWidth="1"/>
    <col min="10089" max="10089" width="15.42578125" customWidth="1"/>
    <col min="10090" max="10090" width="3.7109375" customWidth="1"/>
    <col min="10091" max="10091" width="15.7109375" customWidth="1"/>
    <col min="10092" max="10092" width="3.7109375" customWidth="1"/>
    <col min="10093" max="10093" width="15.7109375" customWidth="1"/>
    <col min="10094" max="10094" width="3.7109375" customWidth="1"/>
    <col min="10095" max="10095" width="15.7109375" customWidth="1"/>
    <col min="10096" max="10096" width="3.7109375" customWidth="1"/>
    <col min="10097" max="10097" width="15.7109375" customWidth="1"/>
    <col min="10098" max="10098" width="7.7109375" customWidth="1"/>
    <col min="10099" max="10099" width="15.7109375" customWidth="1"/>
    <col min="10272" max="10272" width="5.28515625" customWidth="1"/>
    <col min="10273" max="10273" width="15.42578125" customWidth="1"/>
    <col min="10274" max="10274" width="3.7109375" customWidth="1"/>
    <col min="10275" max="10275" width="15.7109375" customWidth="1"/>
    <col min="10276" max="10276" width="3.7109375" customWidth="1"/>
    <col min="10277" max="10277" width="15.7109375" customWidth="1"/>
    <col min="10278" max="10278" width="3.7109375" customWidth="1"/>
    <col min="10279" max="10279" width="15.7109375" customWidth="1"/>
    <col min="10280" max="10280" width="3.7109375" customWidth="1"/>
    <col min="10281" max="10281" width="15.7109375" customWidth="1"/>
    <col min="10282" max="10282" width="7.7109375" customWidth="1"/>
    <col min="10283" max="10283" width="15.7109375" customWidth="1"/>
    <col min="10285" max="10285" width="1.42578125" customWidth="1"/>
    <col min="10287" max="10287" width="5.28515625" customWidth="1"/>
    <col min="10288" max="10288" width="15.42578125" customWidth="1"/>
    <col min="10289" max="10289" width="3.7109375" customWidth="1"/>
    <col min="10290" max="10290" width="15.7109375" customWidth="1"/>
    <col min="10291" max="10291" width="3.7109375" customWidth="1"/>
    <col min="10292" max="10292" width="15.7109375" customWidth="1"/>
    <col min="10293" max="10293" width="3.7109375" customWidth="1"/>
    <col min="10294" max="10294" width="15.7109375" customWidth="1"/>
    <col min="10295" max="10295" width="3.7109375" customWidth="1"/>
    <col min="10296" max="10296" width="15.7109375" customWidth="1"/>
    <col min="10297" max="10297" width="7.7109375" customWidth="1"/>
    <col min="10298" max="10298" width="15.7109375" customWidth="1"/>
    <col min="10300" max="10300" width="1.42578125" customWidth="1"/>
    <col min="10301" max="10301" width="9.28515625" customWidth="1"/>
    <col min="10302" max="10302" width="5.28515625" customWidth="1"/>
    <col min="10303" max="10303" width="15.42578125" customWidth="1"/>
    <col min="10304" max="10304" width="3.7109375" customWidth="1"/>
    <col min="10305" max="10305" width="15.7109375" customWidth="1"/>
    <col min="10306" max="10306" width="3.7109375" customWidth="1"/>
    <col min="10307" max="10307" width="15.7109375" customWidth="1"/>
    <col min="10308" max="10308" width="3.7109375" customWidth="1"/>
    <col min="10309" max="10309" width="15.7109375" customWidth="1"/>
    <col min="10310" max="10310" width="3.7109375" customWidth="1"/>
    <col min="10311" max="10311" width="15.7109375" customWidth="1"/>
    <col min="10312" max="10312" width="7.7109375" customWidth="1"/>
    <col min="10313" max="10313" width="15.7109375" customWidth="1"/>
    <col min="10315" max="10315" width="1.42578125" customWidth="1"/>
    <col min="10316" max="10316" width="9.28515625" customWidth="1"/>
    <col min="10317" max="10317" width="5.28515625" customWidth="1"/>
    <col min="10318" max="10318" width="15.42578125" customWidth="1"/>
    <col min="10319" max="10319" width="3.7109375" customWidth="1"/>
    <col min="10320" max="10320" width="15.7109375" customWidth="1"/>
    <col min="10321" max="10321" width="3.7109375" customWidth="1"/>
    <col min="10322" max="10322" width="15.7109375" customWidth="1"/>
    <col min="10323" max="10323" width="3.7109375" customWidth="1"/>
    <col min="10324" max="10324" width="15.7109375" customWidth="1"/>
    <col min="10325" max="10325" width="3.7109375" customWidth="1"/>
    <col min="10326" max="10326" width="15.7109375" customWidth="1"/>
    <col min="10327" max="10327" width="7.7109375" customWidth="1"/>
    <col min="10328" max="10328" width="15.7109375" customWidth="1"/>
    <col min="10329" max="10329" width="9.140625" customWidth="1"/>
    <col min="10330" max="10330" width="1.42578125" customWidth="1"/>
    <col min="10331" max="10331" width="9.140625" customWidth="1"/>
    <col min="10332" max="10332" width="5.28515625" customWidth="1"/>
    <col min="10333" max="10333" width="15.42578125" customWidth="1"/>
    <col min="10334" max="10334" width="3.7109375" customWidth="1"/>
    <col min="10335" max="10335" width="15.7109375" customWidth="1"/>
    <col min="10336" max="10337" width="3.7109375" customWidth="1"/>
    <col min="10338" max="10338" width="15.7109375" customWidth="1"/>
    <col min="10339" max="10339" width="3.7109375" customWidth="1"/>
    <col min="10340" max="10340" width="15.7109375" customWidth="1"/>
    <col min="10341" max="10341" width="9.140625" customWidth="1"/>
    <col min="10342" max="10342" width="1.42578125" customWidth="1"/>
    <col min="10343" max="10343" width="9.140625" customWidth="1"/>
    <col min="10344" max="10344" width="5.28515625" customWidth="1"/>
    <col min="10345" max="10345" width="15.42578125" customWidth="1"/>
    <col min="10346" max="10346" width="3.7109375" customWidth="1"/>
    <col min="10347" max="10347" width="15.7109375" customWidth="1"/>
    <col min="10348" max="10348" width="3.7109375" customWidth="1"/>
    <col min="10349" max="10349" width="15.7109375" customWidth="1"/>
    <col min="10350" max="10350" width="3.7109375" customWidth="1"/>
    <col min="10351" max="10351" width="15.7109375" customWidth="1"/>
    <col min="10352" max="10352" width="3.7109375" customWidth="1"/>
    <col min="10353" max="10353" width="15.7109375" customWidth="1"/>
    <col min="10354" max="10354" width="7.7109375" customWidth="1"/>
    <col min="10355" max="10355" width="15.7109375" customWidth="1"/>
    <col min="10528" max="10528" width="5.28515625" customWidth="1"/>
    <col min="10529" max="10529" width="15.42578125" customWidth="1"/>
    <col min="10530" max="10530" width="3.7109375" customWidth="1"/>
    <col min="10531" max="10531" width="15.7109375" customWidth="1"/>
    <col min="10532" max="10532" width="3.7109375" customWidth="1"/>
    <col min="10533" max="10533" width="15.7109375" customWidth="1"/>
    <col min="10534" max="10534" width="3.7109375" customWidth="1"/>
    <col min="10535" max="10535" width="15.7109375" customWidth="1"/>
    <col min="10536" max="10536" width="3.7109375" customWidth="1"/>
    <col min="10537" max="10537" width="15.7109375" customWidth="1"/>
    <col min="10538" max="10538" width="7.7109375" customWidth="1"/>
    <col min="10539" max="10539" width="15.7109375" customWidth="1"/>
    <col min="10541" max="10541" width="1.42578125" customWidth="1"/>
    <col min="10543" max="10543" width="5.28515625" customWidth="1"/>
    <col min="10544" max="10544" width="15.42578125" customWidth="1"/>
    <col min="10545" max="10545" width="3.7109375" customWidth="1"/>
    <col min="10546" max="10546" width="15.7109375" customWidth="1"/>
    <col min="10547" max="10547" width="3.7109375" customWidth="1"/>
    <col min="10548" max="10548" width="15.7109375" customWidth="1"/>
    <col min="10549" max="10549" width="3.7109375" customWidth="1"/>
    <col min="10550" max="10550" width="15.7109375" customWidth="1"/>
    <col min="10551" max="10551" width="3.7109375" customWidth="1"/>
    <col min="10552" max="10552" width="15.7109375" customWidth="1"/>
    <col min="10553" max="10553" width="7.7109375" customWidth="1"/>
    <col min="10554" max="10554" width="15.7109375" customWidth="1"/>
    <col min="10556" max="10556" width="1.42578125" customWidth="1"/>
    <col min="10557" max="10557" width="9.28515625" customWidth="1"/>
    <col min="10558" max="10558" width="5.28515625" customWidth="1"/>
    <col min="10559" max="10559" width="15.42578125" customWidth="1"/>
    <col min="10560" max="10560" width="3.7109375" customWidth="1"/>
    <col min="10561" max="10561" width="15.7109375" customWidth="1"/>
    <col min="10562" max="10562" width="3.7109375" customWidth="1"/>
    <col min="10563" max="10563" width="15.7109375" customWidth="1"/>
    <col min="10564" max="10564" width="3.7109375" customWidth="1"/>
    <col min="10565" max="10565" width="15.7109375" customWidth="1"/>
    <col min="10566" max="10566" width="3.7109375" customWidth="1"/>
    <col min="10567" max="10567" width="15.7109375" customWidth="1"/>
    <col min="10568" max="10568" width="7.7109375" customWidth="1"/>
    <col min="10569" max="10569" width="15.7109375" customWidth="1"/>
    <col min="10571" max="10571" width="1.42578125" customWidth="1"/>
    <col min="10572" max="10572" width="9.28515625" customWidth="1"/>
    <col min="10573" max="10573" width="5.28515625" customWidth="1"/>
    <col min="10574" max="10574" width="15.42578125" customWidth="1"/>
    <col min="10575" max="10575" width="3.7109375" customWidth="1"/>
    <col min="10576" max="10576" width="15.7109375" customWidth="1"/>
    <col min="10577" max="10577" width="3.7109375" customWidth="1"/>
    <col min="10578" max="10578" width="15.7109375" customWidth="1"/>
    <col min="10579" max="10579" width="3.7109375" customWidth="1"/>
    <col min="10580" max="10580" width="15.7109375" customWidth="1"/>
    <col min="10581" max="10581" width="3.7109375" customWidth="1"/>
    <col min="10582" max="10582" width="15.7109375" customWidth="1"/>
    <col min="10583" max="10583" width="7.7109375" customWidth="1"/>
    <col min="10584" max="10584" width="15.7109375" customWidth="1"/>
    <col min="10585" max="10585" width="9.140625" customWidth="1"/>
    <col min="10586" max="10586" width="1.42578125" customWidth="1"/>
    <col min="10587" max="10587" width="9.140625" customWidth="1"/>
    <col min="10588" max="10588" width="5.28515625" customWidth="1"/>
    <col min="10589" max="10589" width="15.42578125" customWidth="1"/>
    <col min="10590" max="10590" width="3.7109375" customWidth="1"/>
    <col min="10591" max="10591" width="15.7109375" customWidth="1"/>
    <col min="10592" max="10593" width="3.7109375" customWidth="1"/>
    <col min="10594" max="10594" width="15.7109375" customWidth="1"/>
    <col min="10595" max="10595" width="3.7109375" customWidth="1"/>
    <col min="10596" max="10596" width="15.7109375" customWidth="1"/>
    <col min="10597" max="10597" width="9.140625" customWidth="1"/>
    <col min="10598" max="10598" width="1.42578125" customWidth="1"/>
    <col min="10599" max="10599" width="9.140625" customWidth="1"/>
    <col min="10600" max="10600" width="5.28515625" customWidth="1"/>
    <col min="10601" max="10601" width="15.42578125" customWidth="1"/>
    <col min="10602" max="10602" width="3.7109375" customWidth="1"/>
    <col min="10603" max="10603" width="15.7109375" customWidth="1"/>
    <col min="10604" max="10604" width="3.7109375" customWidth="1"/>
    <col min="10605" max="10605" width="15.7109375" customWidth="1"/>
    <col min="10606" max="10606" width="3.7109375" customWidth="1"/>
    <col min="10607" max="10607" width="15.7109375" customWidth="1"/>
    <col min="10608" max="10608" width="3.7109375" customWidth="1"/>
    <col min="10609" max="10609" width="15.7109375" customWidth="1"/>
    <col min="10610" max="10610" width="7.7109375" customWidth="1"/>
    <col min="10611" max="10611" width="15.7109375" customWidth="1"/>
    <col min="10784" max="10784" width="5.28515625" customWidth="1"/>
    <col min="10785" max="10785" width="15.42578125" customWidth="1"/>
    <col min="10786" max="10786" width="3.7109375" customWidth="1"/>
    <col min="10787" max="10787" width="15.7109375" customWidth="1"/>
    <col min="10788" max="10788" width="3.7109375" customWidth="1"/>
    <col min="10789" max="10789" width="15.7109375" customWidth="1"/>
    <col min="10790" max="10790" width="3.7109375" customWidth="1"/>
    <col min="10791" max="10791" width="15.7109375" customWidth="1"/>
    <col min="10792" max="10792" width="3.7109375" customWidth="1"/>
    <col min="10793" max="10793" width="15.7109375" customWidth="1"/>
    <col min="10794" max="10794" width="7.7109375" customWidth="1"/>
    <col min="10795" max="10795" width="15.7109375" customWidth="1"/>
    <col min="10797" max="10797" width="1.42578125" customWidth="1"/>
    <col min="10799" max="10799" width="5.28515625" customWidth="1"/>
    <col min="10800" max="10800" width="15.42578125" customWidth="1"/>
    <col min="10801" max="10801" width="3.7109375" customWidth="1"/>
    <col min="10802" max="10802" width="15.7109375" customWidth="1"/>
    <col min="10803" max="10803" width="3.7109375" customWidth="1"/>
    <col min="10804" max="10804" width="15.7109375" customWidth="1"/>
    <col min="10805" max="10805" width="3.7109375" customWidth="1"/>
    <col min="10806" max="10806" width="15.7109375" customWidth="1"/>
    <col min="10807" max="10807" width="3.7109375" customWidth="1"/>
    <col min="10808" max="10808" width="15.7109375" customWidth="1"/>
    <col min="10809" max="10809" width="7.7109375" customWidth="1"/>
    <col min="10810" max="10810" width="15.7109375" customWidth="1"/>
    <col min="10812" max="10812" width="1.42578125" customWidth="1"/>
    <col min="10813" max="10813" width="9.28515625" customWidth="1"/>
    <col min="10814" max="10814" width="5.28515625" customWidth="1"/>
    <col min="10815" max="10815" width="15.42578125" customWidth="1"/>
    <col min="10816" max="10816" width="3.7109375" customWidth="1"/>
    <col min="10817" max="10817" width="15.7109375" customWidth="1"/>
    <col min="10818" max="10818" width="3.7109375" customWidth="1"/>
    <col min="10819" max="10819" width="15.7109375" customWidth="1"/>
    <col min="10820" max="10820" width="3.7109375" customWidth="1"/>
    <col min="10821" max="10821" width="15.7109375" customWidth="1"/>
    <col min="10822" max="10822" width="3.7109375" customWidth="1"/>
    <col min="10823" max="10823" width="15.7109375" customWidth="1"/>
    <col min="10824" max="10824" width="7.7109375" customWidth="1"/>
    <col min="10825" max="10825" width="15.7109375" customWidth="1"/>
    <col min="10827" max="10827" width="1.42578125" customWidth="1"/>
    <col min="10828" max="10828" width="9.28515625" customWidth="1"/>
    <col min="10829" max="10829" width="5.28515625" customWidth="1"/>
    <col min="10830" max="10830" width="15.42578125" customWidth="1"/>
    <col min="10831" max="10831" width="3.7109375" customWidth="1"/>
    <col min="10832" max="10832" width="15.7109375" customWidth="1"/>
    <col min="10833" max="10833" width="3.7109375" customWidth="1"/>
    <col min="10834" max="10834" width="15.7109375" customWidth="1"/>
    <col min="10835" max="10835" width="3.7109375" customWidth="1"/>
    <col min="10836" max="10836" width="15.7109375" customWidth="1"/>
    <col min="10837" max="10837" width="3.7109375" customWidth="1"/>
    <col min="10838" max="10838" width="15.7109375" customWidth="1"/>
    <col min="10839" max="10839" width="7.7109375" customWidth="1"/>
    <col min="10840" max="10840" width="15.7109375" customWidth="1"/>
    <col min="10841" max="10841" width="9.140625" customWidth="1"/>
    <col min="10842" max="10842" width="1.42578125" customWidth="1"/>
    <col min="10843" max="10843" width="9.140625" customWidth="1"/>
    <col min="10844" max="10844" width="5.28515625" customWidth="1"/>
    <col min="10845" max="10845" width="15.42578125" customWidth="1"/>
    <col min="10846" max="10846" width="3.7109375" customWidth="1"/>
    <col min="10847" max="10847" width="15.7109375" customWidth="1"/>
    <col min="10848" max="10849" width="3.7109375" customWidth="1"/>
    <col min="10850" max="10850" width="15.7109375" customWidth="1"/>
    <col min="10851" max="10851" width="3.7109375" customWidth="1"/>
    <col min="10852" max="10852" width="15.7109375" customWidth="1"/>
    <col min="10853" max="10853" width="9.140625" customWidth="1"/>
    <col min="10854" max="10854" width="1.42578125" customWidth="1"/>
    <col min="10855" max="10855" width="9.140625" customWidth="1"/>
    <col min="10856" max="10856" width="5.28515625" customWidth="1"/>
    <col min="10857" max="10857" width="15.42578125" customWidth="1"/>
    <col min="10858" max="10858" width="3.7109375" customWidth="1"/>
    <col min="10859" max="10859" width="15.7109375" customWidth="1"/>
    <col min="10860" max="10860" width="3.7109375" customWidth="1"/>
    <col min="10861" max="10861" width="15.7109375" customWidth="1"/>
    <col min="10862" max="10862" width="3.7109375" customWidth="1"/>
    <col min="10863" max="10863" width="15.7109375" customWidth="1"/>
    <col min="10864" max="10864" width="3.7109375" customWidth="1"/>
    <col min="10865" max="10865" width="15.7109375" customWidth="1"/>
    <col min="10866" max="10866" width="7.7109375" customWidth="1"/>
    <col min="10867" max="10867" width="15.7109375" customWidth="1"/>
    <col min="11040" max="11040" width="5.28515625" customWidth="1"/>
    <col min="11041" max="11041" width="15.42578125" customWidth="1"/>
    <col min="11042" max="11042" width="3.7109375" customWidth="1"/>
    <col min="11043" max="11043" width="15.7109375" customWidth="1"/>
    <col min="11044" max="11044" width="3.7109375" customWidth="1"/>
    <col min="11045" max="11045" width="15.7109375" customWidth="1"/>
    <col min="11046" max="11046" width="3.7109375" customWidth="1"/>
    <col min="11047" max="11047" width="15.7109375" customWidth="1"/>
    <col min="11048" max="11048" width="3.7109375" customWidth="1"/>
    <col min="11049" max="11049" width="15.7109375" customWidth="1"/>
    <col min="11050" max="11050" width="7.7109375" customWidth="1"/>
    <col min="11051" max="11051" width="15.7109375" customWidth="1"/>
    <col min="11053" max="11053" width="1.42578125" customWidth="1"/>
    <col min="11055" max="11055" width="5.28515625" customWidth="1"/>
    <col min="11056" max="11056" width="15.42578125" customWidth="1"/>
    <col min="11057" max="11057" width="3.7109375" customWidth="1"/>
    <col min="11058" max="11058" width="15.7109375" customWidth="1"/>
    <col min="11059" max="11059" width="3.7109375" customWidth="1"/>
    <col min="11060" max="11060" width="15.7109375" customWidth="1"/>
    <col min="11061" max="11061" width="3.7109375" customWidth="1"/>
    <col min="11062" max="11062" width="15.7109375" customWidth="1"/>
    <col min="11063" max="11063" width="3.7109375" customWidth="1"/>
    <col min="11064" max="11064" width="15.7109375" customWidth="1"/>
    <col min="11065" max="11065" width="7.7109375" customWidth="1"/>
    <col min="11066" max="11066" width="15.7109375" customWidth="1"/>
    <col min="11068" max="11068" width="1.42578125" customWidth="1"/>
    <col min="11069" max="11069" width="9.28515625" customWidth="1"/>
    <col min="11070" max="11070" width="5.28515625" customWidth="1"/>
    <col min="11071" max="11071" width="15.42578125" customWidth="1"/>
    <col min="11072" max="11072" width="3.7109375" customWidth="1"/>
    <col min="11073" max="11073" width="15.7109375" customWidth="1"/>
    <col min="11074" max="11074" width="3.7109375" customWidth="1"/>
    <col min="11075" max="11075" width="15.7109375" customWidth="1"/>
    <col min="11076" max="11076" width="3.7109375" customWidth="1"/>
    <col min="11077" max="11077" width="15.7109375" customWidth="1"/>
    <col min="11078" max="11078" width="3.7109375" customWidth="1"/>
    <col min="11079" max="11079" width="15.7109375" customWidth="1"/>
    <col min="11080" max="11080" width="7.7109375" customWidth="1"/>
    <col min="11081" max="11081" width="15.7109375" customWidth="1"/>
    <col min="11083" max="11083" width="1.42578125" customWidth="1"/>
    <col min="11084" max="11084" width="9.28515625" customWidth="1"/>
    <col min="11085" max="11085" width="5.28515625" customWidth="1"/>
    <col min="11086" max="11086" width="15.42578125" customWidth="1"/>
    <col min="11087" max="11087" width="3.7109375" customWidth="1"/>
    <col min="11088" max="11088" width="15.7109375" customWidth="1"/>
    <col min="11089" max="11089" width="3.7109375" customWidth="1"/>
    <col min="11090" max="11090" width="15.7109375" customWidth="1"/>
    <col min="11091" max="11091" width="3.7109375" customWidth="1"/>
    <col min="11092" max="11092" width="15.7109375" customWidth="1"/>
    <col min="11093" max="11093" width="3.7109375" customWidth="1"/>
    <col min="11094" max="11094" width="15.7109375" customWidth="1"/>
    <col min="11095" max="11095" width="7.7109375" customWidth="1"/>
    <col min="11096" max="11096" width="15.7109375" customWidth="1"/>
    <col min="11097" max="11097" width="9.140625" customWidth="1"/>
    <col min="11098" max="11098" width="1.42578125" customWidth="1"/>
    <col min="11099" max="11099" width="9.140625" customWidth="1"/>
    <col min="11100" max="11100" width="5.28515625" customWidth="1"/>
    <col min="11101" max="11101" width="15.42578125" customWidth="1"/>
    <col min="11102" max="11102" width="3.7109375" customWidth="1"/>
    <col min="11103" max="11103" width="15.7109375" customWidth="1"/>
    <col min="11104" max="11105" width="3.7109375" customWidth="1"/>
    <col min="11106" max="11106" width="15.7109375" customWidth="1"/>
    <col min="11107" max="11107" width="3.7109375" customWidth="1"/>
    <col min="11108" max="11108" width="15.7109375" customWidth="1"/>
    <col min="11109" max="11109" width="9.140625" customWidth="1"/>
    <col min="11110" max="11110" width="1.42578125" customWidth="1"/>
    <col min="11111" max="11111" width="9.140625" customWidth="1"/>
    <col min="11112" max="11112" width="5.28515625" customWidth="1"/>
    <col min="11113" max="11113" width="15.42578125" customWidth="1"/>
    <col min="11114" max="11114" width="3.7109375" customWidth="1"/>
    <col min="11115" max="11115" width="15.7109375" customWidth="1"/>
    <col min="11116" max="11116" width="3.7109375" customWidth="1"/>
    <col min="11117" max="11117" width="15.7109375" customWidth="1"/>
    <col min="11118" max="11118" width="3.7109375" customWidth="1"/>
    <col min="11119" max="11119" width="15.7109375" customWidth="1"/>
    <col min="11120" max="11120" width="3.7109375" customWidth="1"/>
    <col min="11121" max="11121" width="15.7109375" customWidth="1"/>
    <col min="11122" max="11122" width="7.7109375" customWidth="1"/>
    <col min="11123" max="11123" width="15.7109375" customWidth="1"/>
    <col min="11296" max="11296" width="5.28515625" customWidth="1"/>
    <col min="11297" max="11297" width="15.42578125" customWidth="1"/>
    <col min="11298" max="11298" width="3.7109375" customWidth="1"/>
    <col min="11299" max="11299" width="15.7109375" customWidth="1"/>
    <col min="11300" max="11300" width="3.7109375" customWidth="1"/>
    <col min="11301" max="11301" width="15.7109375" customWidth="1"/>
    <col min="11302" max="11302" width="3.7109375" customWidth="1"/>
    <col min="11303" max="11303" width="15.7109375" customWidth="1"/>
    <col min="11304" max="11304" width="3.7109375" customWidth="1"/>
    <col min="11305" max="11305" width="15.7109375" customWidth="1"/>
    <col min="11306" max="11306" width="7.7109375" customWidth="1"/>
    <col min="11307" max="11307" width="15.7109375" customWidth="1"/>
    <col min="11309" max="11309" width="1.42578125" customWidth="1"/>
    <col min="11311" max="11311" width="5.28515625" customWidth="1"/>
    <col min="11312" max="11312" width="15.42578125" customWidth="1"/>
    <col min="11313" max="11313" width="3.7109375" customWidth="1"/>
    <col min="11314" max="11314" width="15.7109375" customWidth="1"/>
    <col min="11315" max="11315" width="3.7109375" customWidth="1"/>
    <col min="11316" max="11316" width="15.7109375" customWidth="1"/>
    <col min="11317" max="11317" width="3.7109375" customWidth="1"/>
    <col min="11318" max="11318" width="15.7109375" customWidth="1"/>
    <col min="11319" max="11319" width="3.7109375" customWidth="1"/>
    <col min="11320" max="11320" width="15.7109375" customWidth="1"/>
    <col min="11321" max="11321" width="7.7109375" customWidth="1"/>
    <col min="11322" max="11322" width="15.7109375" customWidth="1"/>
    <col min="11324" max="11324" width="1.42578125" customWidth="1"/>
    <col min="11325" max="11325" width="9.28515625" customWidth="1"/>
    <col min="11326" max="11326" width="5.28515625" customWidth="1"/>
    <col min="11327" max="11327" width="15.42578125" customWidth="1"/>
    <col min="11328" max="11328" width="3.7109375" customWidth="1"/>
    <col min="11329" max="11329" width="15.7109375" customWidth="1"/>
    <col min="11330" max="11330" width="3.7109375" customWidth="1"/>
    <col min="11331" max="11331" width="15.7109375" customWidth="1"/>
    <col min="11332" max="11332" width="3.7109375" customWidth="1"/>
    <col min="11333" max="11333" width="15.7109375" customWidth="1"/>
    <col min="11334" max="11334" width="3.7109375" customWidth="1"/>
    <col min="11335" max="11335" width="15.7109375" customWidth="1"/>
    <col min="11336" max="11336" width="7.7109375" customWidth="1"/>
    <col min="11337" max="11337" width="15.7109375" customWidth="1"/>
    <col min="11339" max="11339" width="1.42578125" customWidth="1"/>
    <col min="11340" max="11340" width="9.28515625" customWidth="1"/>
    <col min="11341" max="11341" width="5.28515625" customWidth="1"/>
    <col min="11342" max="11342" width="15.42578125" customWidth="1"/>
    <col min="11343" max="11343" width="3.7109375" customWidth="1"/>
    <col min="11344" max="11344" width="15.7109375" customWidth="1"/>
    <col min="11345" max="11345" width="3.7109375" customWidth="1"/>
    <col min="11346" max="11346" width="15.7109375" customWidth="1"/>
    <col min="11347" max="11347" width="3.7109375" customWidth="1"/>
    <col min="11348" max="11348" width="15.7109375" customWidth="1"/>
    <col min="11349" max="11349" width="3.7109375" customWidth="1"/>
    <col min="11350" max="11350" width="15.7109375" customWidth="1"/>
    <col min="11351" max="11351" width="7.7109375" customWidth="1"/>
    <col min="11352" max="11352" width="15.7109375" customWidth="1"/>
    <col min="11353" max="11353" width="9.140625" customWidth="1"/>
    <col min="11354" max="11354" width="1.42578125" customWidth="1"/>
    <col min="11355" max="11355" width="9.140625" customWidth="1"/>
    <col min="11356" max="11356" width="5.28515625" customWidth="1"/>
    <col min="11357" max="11357" width="15.42578125" customWidth="1"/>
    <col min="11358" max="11358" width="3.7109375" customWidth="1"/>
    <col min="11359" max="11359" width="15.7109375" customWidth="1"/>
    <col min="11360" max="11361" width="3.7109375" customWidth="1"/>
    <col min="11362" max="11362" width="15.7109375" customWidth="1"/>
    <col min="11363" max="11363" width="3.7109375" customWidth="1"/>
    <col min="11364" max="11364" width="15.7109375" customWidth="1"/>
    <col min="11365" max="11365" width="9.140625" customWidth="1"/>
    <col min="11366" max="11366" width="1.42578125" customWidth="1"/>
    <col min="11367" max="11367" width="9.140625" customWidth="1"/>
    <col min="11368" max="11368" width="5.28515625" customWidth="1"/>
    <col min="11369" max="11369" width="15.42578125" customWidth="1"/>
    <col min="11370" max="11370" width="3.7109375" customWidth="1"/>
    <col min="11371" max="11371" width="15.7109375" customWidth="1"/>
    <col min="11372" max="11372" width="3.7109375" customWidth="1"/>
    <col min="11373" max="11373" width="15.7109375" customWidth="1"/>
    <col min="11374" max="11374" width="3.7109375" customWidth="1"/>
    <col min="11375" max="11375" width="15.7109375" customWidth="1"/>
    <col min="11376" max="11376" width="3.7109375" customWidth="1"/>
    <col min="11377" max="11377" width="15.7109375" customWidth="1"/>
    <col min="11378" max="11378" width="7.7109375" customWidth="1"/>
    <col min="11379" max="11379" width="15.7109375" customWidth="1"/>
    <col min="11552" max="11552" width="5.28515625" customWidth="1"/>
    <col min="11553" max="11553" width="15.42578125" customWidth="1"/>
    <col min="11554" max="11554" width="3.7109375" customWidth="1"/>
    <col min="11555" max="11555" width="15.7109375" customWidth="1"/>
    <col min="11556" max="11556" width="3.7109375" customWidth="1"/>
    <col min="11557" max="11557" width="15.7109375" customWidth="1"/>
    <col min="11558" max="11558" width="3.7109375" customWidth="1"/>
    <col min="11559" max="11559" width="15.7109375" customWidth="1"/>
    <col min="11560" max="11560" width="3.7109375" customWidth="1"/>
    <col min="11561" max="11561" width="15.7109375" customWidth="1"/>
    <col min="11562" max="11562" width="7.7109375" customWidth="1"/>
    <col min="11563" max="11563" width="15.7109375" customWidth="1"/>
    <col min="11565" max="11565" width="1.42578125" customWidth="1"/>
    <col min="11567" max="11567" width="5.28515625" customWidth="1"/>
    <col min="11568" max="11568" width="15.42578125" customWidth="1"/>
    <col min="11569" max="11569" width="3.7109375" customWidth="1"/>
    <col min="11570" max="11570" width="15.7109375" customWidth="1"/>
    <col min="11571" max="11571" width="3.7109375" customWidth="1"/>
    <col min="11572" max="11572" width="15.7109375" customWidth="1"/>
    <col min="11573" max="11573" width="3.7109375" customWidth="1"/>
    <col min="11574" max="11574" width="15.7109375" customWidth="1"/>
    <col min="11575" max="11575" width="3.7109375" customWidth="1"/>
    <col min="11576" max="11576" width="15.7109375" customWidth="1"/>
    <col min="11577" max="11577" width="7.7109375" customWidth="1"/>
    <col min="11578" max="11578" width="15.7109375" customWidth="1"/>
    <col min="11580" max="11580" width="1.42578125" customWidth="1"/>
    <col min="11581" max="11581" width="9.28515625" customWidth="1"/>
    <col min="11582" max="11582" width="5.28515625" customWidth="1"/>
    <col min="11583" max="11583" width="15.42578125" customWidth="1"/>
    <col min="11584" max="11584" width="3.7109375" customWidth="1"/>
    <col min="11585" max="11585" width="15.7109375" customWidth="1"/>
    <col min="11586" max="11586" width="3.7109375" customWidth="1"/>
    <col min="11587" max="11587" width="15.7109375" customWidth="1"/>
    <col min="11588" max="11588" width="3.7109375" customWidth="1"/>
    <col min="11589" max="11589" width="15.7109375" customWidth="1"/>
    <col min="11590" max="11590" width="3.7109375" customWidth="1"/>
    <col min="11591" max="11591" width="15.7109375" customWidth="1"/>
    <col min="11592" max="11592" width="7.7109375" customWidth="1"/>
    <col min="11593" max="11593" width="15.7109375" customWidth="1"/>
    <col min="11595" max="11595" width="1.42578125" customWidth="1"/>
    <col min="11596" max="11596" width="9.28515625" customWidth="1"/>
    <col min="11597" max="11597" width="5.28515625" customWidth="1"/>
    <col min="11598" max="11598" width="15.42578125" customWidth="1"/>
    <col min="11599" max="11599" width="3.7109375" customWidth="1"/>
    <col min="11600" max="11600" width="15.7109375" customWidth="1"/>
    <col min="11601" max="11601" width="3.7109375" customWidth="1"/>
    <col min="11602" max="11602" width="15.7109375" customWidth="1"/>
    <col min="11603" max="11603" width="3.7109375" customWidth="1"/>
    <col min="11604" max="11604" width="15.7109375" customWidth="1"/>
    <col min="11605" max="11605" width="3.7109375" customWidth="1"/>
    <col min="11606" max="11606" width="15.7109375" customWidth="1"/>
    <col min="11607" max="11607" width="7.7109375" customWidth="1"/>
    <col min="11608" max="11608" width="15.7109375" customWidth="1"/>
    <col min="11609" max="11609" width="9.140625" customWidth="1"/>
    <col min="11610" max="11610" width="1.42578125" customWidth="1"/>
    <col min="11611" max="11611" width="9.140625" customWidth="1"/>
    <col min="11612" max="11612" width="5.28515625" customWidth="1"/>
    <col min="11613" max="11613" width="15.42578125" customWidth="1"/>
    <col min="11614" max="11614" width="3.7109375" customWidth="1"/>
    <col min="11615" max="11615" width="15.7109375" customWidth="1"/>
    <col min="11616" max="11617" width="3.7109375" customWidth="1"/>
    <col min="11618" max="11618" width="15.7109375" customWidth="1"/>
    <col min="11619" max="11619" width="3.7109375" customWidth="1"/>
    <col min="11620" max="11620" width="15.7109375" customWidth="1"/>
    <col min="11621" max="11621" width="9.140625" customWidth="1"/>
    <col min="11622" max="11622" width="1.42578125" customWidth="1"/>
    <col min="11623" max="11623" width="9.140625" customWidth="1"/>
    <col min="11624" max="11624" width="5.28515625" customWidth="1"/>
    <col min="11625" max="11625" width="15.42578125" customWidth="1"/>
    <col min="11626" max="11626" width="3.7109375" customWidth="1"/>
    <col min="11627" max="11627" width="15.7109375" customWidth="1"/>
    <col min="11628" max="11628" width="3.7109375" customWidth="1"/>
    <col min="11629" max="11629" width="15.7109375" customWidth="1"/>
    <col min="11630" max="11630" width="3.7109375" customWidth="1"/>
    <col min="11631" max="11631" width="15.7109375" customWidth="1"/>
    <col min="11632" max="11632" width="3.7109375" customWidth="1"/>
    <col min="11633" max="11633" width="15.7109375" customWidth="1"/>
    <col min="11634" max="11634" width="7.7109375" customWidth="1"/>
    <col min="11635" max="11635" width="15.7109375" customWidth="1"/>
    <col min="11808" max="11808" width="5.28515625" customWidth="1"/>
    <col min="11809" max="11809" width="15.42578125" customWidth="1"/>
    <col min="11810" max="11810" width="3.7109375" customWidth="1"/>
    <col min="11811" max="11811" width="15.7109375" customWidth="1"/>
    <col min="11812" max="11812" width="3.7109375" customWidth="1"/>
    <col min="11813" max="11813" width="15.7109375" customWidth="1"/>
    <col min="11814" max="11814" width="3.7109375" customWidth="1"/>
    <col min="11815" max="11815" width="15.7109375" customWidth="1"/>
    <col min="11816" max="11816" width="3.7109375" customWidth="1"/>
    <col min="11817" max="11817" width="15.7109375" customWidth="1"/>
    <col min="11818" max="11818" width="7.7109375" customWidth="1"/>
    <col min="11819" max="11819" width="15.7109375" customWidth="1"/>
    <col min="11821" max="11821" width="1.42578125" customWidth="1"/>
    <col min="11823" max="11823" width="5.28515625" customWidth="1"/>
    <col min="11824" max="11824" width="15.42578125" customWidth="1"/>
    <col min="11825" max="11825" width="3.7109375" customWidth="1"/>
    <col min="11826" max="11826" width="15.7109375" customWidth="1"/>
    <col min="11827" max="11827" width="3.7109375" customWidth="1"/>
    <col min="11828" max="11828" width="15.7109375" customWidth="1"/>
    <col min="11829" max="11829" width="3.7109375" customWidth="1"/>
    <col min="11830" max="11830" width="15.7109375" customWidth="1"/>
    <col min="11831" max="11831" width="3.7109375" customWidth="1"/>
    <col min="11832" max="11832" width="15.7109375" customWidth="1"/>
    <col min="11833" max="11833" width="7.7109375" customWidth="1"/>
    <col min="11834" max="11834" width="15.7109375" customWidth="1"/>
    <col min="11836" max="11836" width="1.42578125" customWidth="1"/>
    <col min="11837" max="11837" width="9.28515625" customWidth="1"/>
    <col min="11838" max="11838" width="5.28515625" customWidth="1"/>
    <col min="11839" max="11839" width="15.42578125" customWidth="1"/>
    <col min="11840" max="11840" width="3.7109375" customWidth="1"/>
    <col min="11841" max="11841" width="15.7109375" customWidth="1"/>
    <col min="11842" max="11842" width="3.7109375" customWidth="1"/>
    <col min="11843" max="11843" width="15.7109375" customWidth="1"/>
    <col min="11844" max="11844" width="3.7109375" customWidth="1"/>
    <col min="11845" max="11845" width="15.7109375" customWidth="1"/>
    <col min="11846" max="11846" width="3.7109375" customWidth="1"/>
    <col min="11847" max="11847" width="15.7109375" customWidth="1"/>
    <col min="11848" max="11848" width="7.7109375" customWidth="1"/>
    <col min="11849" max="11849" width="15.7109375" customWidth="1"/>
    <col min="11851" max="11851" width="1.42578125" customWidth="1"/>
    <col min="11852" max="11852" width="9.28515625" customWidth="1"/>
    <col min="11853" max="11853" width="5.28515625" customWidth="1"/>
    <col min="11854" max="11854" width="15.42578125" customWidth="1"/>
    <col min="11855" max="11855" width="3.7109375" customWidth="1"/>
    <col min="11856" max="11856" width="15.7109375" customWidth="1"/>
    <col min="11857" max="11857" width="3.7109375" customWidth="1"/>
    <col min="11858" max="11858" width="15.7109375" customWidth="1"/>
    <col min="11859" max="11859" width="3.7109375" customWidth="1"/>
    <col min="11860" max="11860" width="15.7109375" customWidth="1"/>
    <col min="11861" max="11861" width="3.7109375" customWidth="1"/>
    <col min="11862" max="11862" width="15.7109375" customWidth="1"/>
    <col min="11863" max="11863" width="7.7109375" customWidth="1"/>
    <col min="11864" max="11864" width="15.7109375" customWidth="1"/>
    <col min="11865" max="11865" width="9.140625" customWidth="1"/>
    <col min="11866" max="11866" width="1.42578125" customWidth="1"/>
    <col min="11867" max="11867" width="9.140625" customWidth="1"/>
    <col min="11868" max="11868" width="5.28515625" customWidth="1"/>
    <col min="11869" max="11869" width="15.42578125" customWidth="1"/>
    <col min="11870" max="11870" width="3.7109375" customWidth="1"/>
    <col min="11871" max="11871" width="15.7109375" customWidth="1"/>
    <col min="11872" max="11873" width="3.7109375" customWidth="1"/>
    <col min="11874" max="11874" width="15.7109375" customWidth="1"/>
    <col min="11875" max="11875" width="3.7109375" customWidth="1"/>
    <col min="11876" max="11876" width="15.7109375" customWidth="1"/>
    <col min="11877" max="11877" width="9.140625" customWidth="1"/>
    <col min="11878" max="11878" width="1.42578125" customWidth="1"/>
    <col min="11879" max="11879" width="9.140625" customWidth="1"/>
    <col min="11880" max="11880" width="5.28515625" customWidth="1"/>
    <col min="11881" max="11881" width="15.42578125" customWidth="1"/>
    <col min="11882" max="11882" width="3.7109375" customWidth="1"/>
    <col min="11883" max="11883" width="15.7109375" customWidth="1"/>
    <col min="11884" max="11884" width="3.7109375" customWidth="1"/>
    <col min="11885" max="11885" width="15.7109375" customWidth="1"/>
    <col min="11886" max="11886" width="3.7109375" customWidth="1"/>
    <col min="11887" max="11887" width="15.7109375" customWidth="1"/>
    <col min="11888" max="11888" width="3.7109375" customWidth="1"/>
    <col min="11889" max="11889" width="15.7109375" customWidth="1"/>
    <col min="11890" max="11890" width="7.7109375" customWidth="1"/>
    <col min="11891" max="11891" width="15.7109375" customWidth="1"/>
    <col min="12064" max="12064" width="5.28515625" customWidth="1"/>
    <col min="12065" max="12065" width="15.42578125" customWidth="1"/>
    <col min="12066" max="12066" width="3.7109375" customWidth="1"/>
    <col min="12067" max="12067" width="15.7109375" customWidth="1"/>
    <col min="12068" max="12068" width="3.7109375" customWidth="1"/>
    <col min="12069" max="12069" width="15.7109375" customWidth="1"/>
    <col min="12070" max="12070" width="3.7109375" customWidth="1"/>
    <col min="12071" max="12071" width="15.7109375" customWidth="1"/>
    <col min="12072" max="12072" width="3.7109375" customWidth="1"/>
    <col min="12073" max="12073" width="15.7109375" customWidth="1"/>
    <col min="12074" max="12074" width="7.7109375" customWidth="1"/>
    <col min="12075" max="12075" width="15.7109375" customWidth="1"/>
    <col min="12077" max="12077" width="1.42578125" customWidth="1"/>
    <col min="12079" max="12079" width="5.28515625" customWidth="1"/>
    <col min="12080" max="12080" width="15.42578125" customWidth="1"/>
    <col min="12081" max="12081" width="3.7109375" customWidth="1"/>
    <col min="12082" max="12082" width="15.7109375" customWidth="1"/>
    <col min="12083" max="12083" width="3.7109375" customWidth="1"/>
    <col min="12084" max="12084" width="15.7109375" customWidth="1"/>
    <col min="12085" max="12085" width="3.7109375" customWidth="1"/>
    <col min="12086" max="12086" width="15.7109375" customWidth="1"/>
    <col min="12087" max="12087" width="3.7109375" customWidth="1"/>
    <col min="12088" max="12088" width="15.7109375" customWidth="1"/>
    <col min="12089" max="12089" width="7.7109375" customWidth="1"/>
    <col min="12090" max="12090" width="15.7109375" customWidth="1"/>
    <col min="12092" max="12092" width="1.42578125" customWidth="1"/>
    <col min="12093" max="12093" width="9.28515625" customWidth="1"/>
    <col min="12094" max="12094" width="5.28515625" customWidth="1"/>
    <col min="12095" max="12095" width="15.42578125" customWidth="1"/>
    <col min="12096" max="12096" width="3.7109375" customWidth="1"/>
    <col min="12097" max="12097" width="15.7109375" customWidth="1"/>
    <col min="12098" max="12098" width="3.7109375" customWidth="1"/>
    <col min="12099" max="12099" width="15.7109375" customWidth="1"/>
    <col min="12100" max="12100" width="3.7109375" customWidth="1"/>
    <col min="12101" max="12101" width="15.7109375" customWidth="1"/>
    <col min="12102" max="12102" width="3.7109375" customWidth="1"/>
    <col min="12103" max="12103" width="15.7109375" customWidth="1"/>
    <col min="12104" max="12104" width="7.7109375" customWidth="1"/>
    <col min="12105" max="12105" width="15.7109375" customWidth="1"/>
    <col min="12107" max="12107" width="1.42578125" customWidth="1"/>
    <col min="12108" max="12108" width="9.28515625" customWidth="1"/>
    <col min="12109" max="12109" width="5.28515625" customWidth="1"/>
    <col min="12110" max="12110" width="15.42578125" customWidth="1"/>
    <col min="12111" max="12111" width="3.7109375" customWidth="1"/>
    <col min="12112" max="12112" width="15.7109375" customWidth="1"/>
    <col min="12113" max="12113" width="3.7109375" customWidth="1"/>
    <col min="12114" max="12114" width="15.7109375" customWidth="1"/>
    <col min="12115" max="12115" width="3.7109375" customWidth="1"/>
    <col min="12116" max="12116" width="15.7109375" customWidth="1"/>
    <col min="12117" max="12117" width="3.7109375" customWidth="1"/>
    <col min="12118" max="12118" width="15.7109375" customWidth="1"/>
    <col min="12119" max="12119" width="7.7109375" customWidth="1"/>
    <col min="12120" max="12120" width="15.7109375" customWidth="1"/>
    <col min="12121" max="12121" width="9.140625" customWidth="1"/>
    <col min="12122" max="12122" width="1.42578125" customWidth="1"/>
    <col min="12123" max="12123" width="9.140625" customWidth="1"/>
    <col min="12124" max="12124" width="5.28515625" customWidth="1"/>
    <col min="12125" max="12125" width="15.42578125" customWidth="1"/>
    <col min="12126" max="12126" width="3.7109375" customWidth="1"/>
    <col min="12127" max="12127" width="15.7109375" customWidth="1"/>
    <col min="12128" max="12129" width="3.7109375" customWidth="1"/>
    <col min="12130" max="12130" width="15.7109375" customWidth="1"/>
    <col min="12131" max="12131" width="3.7109375" customWidth="1"/>
    <col min="12132" max="12132" width="15.7109375" customWidth="1"/>
    <col min="12133" max="12133" width="9.140625" customWidth="1"/>
    <col min="12134" max="12134" width="1.42578125" customWidth="1"/>
    <col min="12135" max="12135" width="9.140625" customWidth="1"/>
    <col min="12136" max="12136" width="5.28515625" customWidth="1"/>
    <col min="12137" max="12137" width="15.42578125" customWidth="1"/>
    <col min="12138" max="12138" width="3.7109375" customWidth="1"/>
    <col min="12139" max="12139" width="15.7109375" customWidth="1"/>
    <col min="12140" max="12140" width="3.7109375" customWidth="1"/>
    <col min="12141" max="12141" width="15.7109375" customWidth="1"/>
    <col min="12142" max="12142" width="3.7109375" customWidth="1"/>
    <col min="12143" max="12143" width="15.7109375" customWidth="1"/>
    <col min="12144" max="12144" width="3.7109375" customWidth="1"/>
    <col min="12145" max="12145" width="15.7109375" customWidth="1"/>
    <col min="12146" max="12146" width="7.7109375" customWidth="1"/>
    <col min="12147" max="12147" width="15.7109375" customWidth="1"/>
    <col min="12320" max="12320" width="5.28515625" customWidth="1"/>
    <col min="12321" max="12321" width="15.42578125" customWidth="1"/>
    <col min="12322" max="12322" width="3.7109375" customWidth="1"/>
    <col min="12323" max="12323" width="15.7109375" customWidth="1"/>
    <col min="12324" max="12324" width="3.7109375" customWidth="1"/>
    <col min="12325" max="12325" width="15.7109375" customWidth="1"/>
    <col min="12326" max="12326" width="3.7109375" customWidth="1"/>
    <col min="12327" max="12327" width="15.7109375" customWidth="1"/>
    <col min="12328" max="12328" width="3.7109375" customWidth="1"/>
    <col min="12329" max="12329" width="15.7109375" customWidth="1"/>
    <col min="12330" max="12330" width="7.7109375" customWidth="1"/>
    <col min="12331" max="12331" width="15.7109375" customWidth="1"/>
    <col min="12333" max="12333" width="1.42578125" customWidth="1"/>
    <col min="12335" max="12335" width="5.28515625" customWidth="1"/>
    <col min="12336" max="12336" width="15.42578125" customWidth="1"/>
    <col min="12337" max="12337" width="3.7109375" customWidth="1"/>
    <col min="12338" max="12338" width="15.7109375" customWidth="1"/>
    <col min="12339" max="12339" width="3.7109375" customWidth="1"/>
    <col min="12340" max="12340" width="15.7109375" customWidth="1"/>
    <col min="12341" max="12341" width="3.7109375" customWidth="1"/>
    <col min="12342" max="12342" width="15.7109375" customWidth="1"/>
    <col min="12343" max="12343" width="3.7109375" customWidth="1"/>
    <col min="12344" max="12344" width="15.7109375" customWidth="1"/>
    <col min="12345" max="12345" width="7.7109375" customWidth="1"/>
    <col min="12346" max="12346" width="15.7109375" customWidth="1"/>
    <col min="12348" max="12348" width="1.42578125" customWidth="1"/>
    <col min="12349" max="12349" width="9.28515625" customWidth="1"/>
    <col min="12350" max="12350" width="5.28515625" customWidth="1"/>
    <col min="12351" max="12351" width="15.42578125" customWidth="1"/>
    <col min="12352" max="12352" width="3.7109375" customWidth="1"/>
    <col min="12353" max="12353" width="15.7109375" customWidth="1"/>
    <col min="12354" max="12354" width="3.7109375" customWidth="1"/>
    <col min="12355" max="12355" width="15.7109375" customWidth="1"/>
    <col min="12356" max="12356" width="3.7109375" customWidth="1"/>
    <col min="12357" max="12357" width="15.7109375" customWidth="1"/>
    <col min="12358" max="12358" width="3.7109375" customWidth="1"/>
    <col min="12359" max="12359" width="15.7109375" customWidth="1"/>
    <col min="12360" max="12360" width="7.7109375" customWidth="1"/>
    <col min="12361" max="12361" width="15.7109375" customWidth="1"/>
    <col min="12363" max="12363" width="1.42578125" customWidth="1"/>
    <col min="12364" max="12364" width="9.28515625" customWidth="1"/>
    <col min="12365" max="12365" width="5.28515625" customWidth="1"/>
    <col min="12366" max="12366" width="15.42578125" customWidth="1"/>
    <col min="12367" max="12367" width="3.7109375" customWidth="1"/>
    <col min="12368" max="12368" width="15.7109375" customWidth="1"/>
    <col min="12369" max="12369" width="3.7109375" customWidth="1"/>
    <col min="12370" max="12370" width="15.7109375" customWidth="1"/>
    <col min="12371" max="12371" width="3.7109375" customWidth="1"/>
    <col min="12372" max="12372" width="15.7109375" customWidth="1"/>
    <col min="12373" max="12373" width="3.7109375" customWidth="1"/>
    <col min="12374" max="12374" width="15.7109375" customWidth="1"/>
    <col min="12375" max="12375" width="7.7109375" customWidth="1"/>
    <col min="12376" max="12376" width="15.7109375" customWidth="1"/>
    <col min="12377" max="12377" width="9.140625" customWidth="1"/>
    <col min="12378" max="12378" width="1.42578125" customWidth="1"/>
    <col min="12379" max="12379" width="9.140625" customWidth="1"/>
    <col min="12380" max="12380" width="5.28515625" customWidth="1"/>
    <col min="12381" max="12381" width="15.42578125" customWidth="1"/>
    <col min="12382" max="12382" width="3.7109375" customWidth="1"/>
    <col min="12383" max="12383" width="15.7109375" customWidth="1"/>
    <col min="12384" max="12385" width="3.7109375" customWidth="1"/>
    <col min="12386" max="12386" width="15.7109375" customWidth="1"/>
    <col min="12387" max="12387" width="3.7109375" customWidth="1"/>
    <col min="12388" max="12388" width="15.7109375" customWidth="1"/>
    <col min="12389" max="12389" width="9.140625" customWidth="1"/>
    <col min="12390" max="12390" width="1.42578125" customWidth="1"/>
    <col min="12391" max="12391" width="9.140625" customWidth="1"/>
    <col min="12392" max="12392" width="5.28515625" customWidth="1"/>
    <col min="12393" max="12393" width="15.42578125" customWidth="1"/>
    <col min="12394" max="12394" width="3.7109375" customWidth="1"/>
    <col min="12395" max="12395" width="15.7109375" customWidth="1"/>
    <col min="12396" max="12396" width="3.7109375" customWidth="1"/>
    <col min="12397" max="12397" width="15.7109375" customWidth="1"/>
    <col min="12398" max="12398" width="3.7109375" customWidth="1"/>
    <col min="12399" max="12399" width="15.7109375" customWidth="1"/>
    <col min="12400" max="12400" width="3.7109375" customWidth="1"/>
    <col min="12401" max="12401" width="15.7109375" customWidth="1"/>
    <col min="12402" max="12402" width="7.7109375" customWidth="1"/>
    <col min="12403" max="12403" width="15.7109375" customWidth="1"/>
    <col min="12576" max="12576" width="5.28515625" customWidth="1"/>
    <col min="12577" max="12577" width="15.42578125" customWidth="1"/>
    <col min="12578" max="12578" width="3.7109375" customWidth="1"/>
    <col min="12579" max="12579" width="15.7109375" customWidth="1"/>
    <col min="12580" max="12580" width="3.7109375" customWidth="1"/>
    <col min="12581" max="12581" width="15.7109375" customWidth="1"/>
    <col min="12582" max="12582" width="3.7109375" customWidth="1"/>
    <col min="12583" max="12583" width="15.7109375" customWidth="1"/>
    <col min="12584" max="12584" width="3.7109375" customWidth="1"/>
    <col min="12585" max="12585" width="15.7109375" customWidth="1"/>
    <col min="12586" max="12586" width="7.7109375" customWidth="1"/>
    <col min="12587" max="12587" width="15.7109375" customWidth="1"/>
    <col min="12589" max="12589" width="1.42578125" customWidth="1"/>
    <col min="12591" max="12591" width="5.28515625" customWidth="1"/>
    <col min="12592" max="12592" width="15.42578125" customWidth="1"/>
    <col min="12593" max="12593" width="3.7109375" customWidth="1"/>
    <col min="12594" max="12594" width="15.7109375" customWidth="1"/>
    <col min="12595" max="12595" width="3.7109375" customWidth="1"/>
    <col min="12596" max="12596" width="15.7109375" customWidth="1"/>
    <col min="12597" max="12597" width="3.7109375" customWidth="1"/>
    <col min="12598" max="12598" width="15.7109375" customWidth="1"/>
    <col min="12599" max="12599" width="3.7109375" customWidth="1"/>
    <col min="12600" max="12600" width="15.7109375" customWidth="1"/>
    <col min="12601" max="12601" width="7.7109375" customWidth="1"/>
    <col min="12602" max="12602" width="15.7109375" customWidth="1"/>
    <col min="12604" max="12604" width="1.42578125" customWidth="1"/>
    <col min="12605" max="12605" width="9.28515625" customWidth="1"/>
    <col min="12606" max="12606" width="5.28515625" customWidth="1"/>
    <col min="12607" max="12607" width="15.42578125" customWidth="1"/>
    <col min="12608" max="12608" width="3.7109375" customWidth="1"/>
    <col min="12609" max="12609" width="15.7109375" customWidth="1"/>
    <col min="12610" max="12610" width="3.7109375" customWidth="1"/>
    <col min="12611" max="12611" width="15.7109375" customWidth="1"/>
    <col min="12612" max="12612" width="3.7109375" customWidth="1"/>
    <col min="12613" max="12613" width="15.7109375" customWidth="1"/>
    <col min="12614" max="12614" width="3.7109375" customWidth="1"/>
    <col min="12615" max="12615" width="15.7109375" customWidth="1"/>
    <col min="12616" max="12616" width="7.7109375" customWidth="1"/>
    <col min="12617" max="12617" width="15.7109375" customWidth="1"/>
    <col min="12619" max="12619" width="1.42578125" customWidth="1"/>
    <col min="12620" max="12620" width="9.28515625" customWidth="1"/>
    <col min="12621" max="12621" width="5.28515625" customWidth="1"/>
    <col min="12622" max="12622" width="15.42578125" customWidth="1"/>
    <col min="12623" max="12623" width="3.7109375" customWidth="1"/>
    <col min="12624" max="12624" width="15.7109375" customWidth="1"/>
    <col min="12625" max="12625" width="3.7109375" customWidth="1"/>
    <col min="12626" max="12626" width="15.7109375" customWidth="1"/>
    <col min="12627" max="12627" width="3.7109375" customWidth="1"/>
    <col min="12628" max="12628" width="15.7109375" customWidth="1"/>
    <col min="12629" max="12629" width="3.7109375" customWidth="1"/>
    <col min="12630" max="12630" width="15.7109375" customWidth="1"/>
    <col min="12631" max="12631" width="7.7109375" customWidth="1"/>
    <col min="12632" max="12632" width="15.7109375" customWidth="1"/>
    <col min="12633" max="12633" width="9.140625" customWidth="1"/>
    <col min="12634" max="12634" width="1.42578125" customWidth="1"/>
    <col min="12635" max="12635" width="9.140625" customWidth="1"/>
    <col min="12636" max="12636" width="5.28515625" customWidth="1"/>
    <col min="12637" max="12637" width="15.42578125" customWidth="1"/>
    <col min="12638" max="12638" width="3.7109375" customWidth="1"/>
    <col min="12639" max="12639" width="15.7109375" customWidth="1"/>
    <col min="12640" max="12641" width="3.7109375" customWidth="1"/>
    <col min="12642" max="12642" width="15.7109375" customWidth="1"/>
    <col min="12643" max="12643" width="3.7109375" customWidth="1"/>
    <col min="12644" max="12644" width="15.7109375" customWidth="1"/>
    <col min="12645" max="12645" width="9.140625" customWidth="1"/>
    <col min="12646" max="12646" width="1.42578125" customWidth="1"/>
    <col min="12647" max="12647" width="9.140625" customWidth="1"/>
    <col min="12648" max="12648" width="5.28515625" customWidth="1"/>
    <col min="12649" max="12649" width="15.42578125" customWidth="1"/>
    <col min="12650" max="12650" width="3.7109375" customWidth="1"/>
    <col min="12651" max="12651" width="15.7109375" customWidth="1"/>
    <col min="12652" max="12652" width="3.7109375" customWidth="1"/>
    <col min="12653" max="12653" width="15.7109375" customWidth="1"/>
    <col min="12654" max="12654" width="3.7109375" customWidth="1"/>
    <col min="12655" max="12655" width="15.7109375" customWidth="1"/>
    <col min="12656" max="12656" width="3.7109375" customWidth="1"/>
    <col min="12657" max="12657" width="15.7109375" customWidth="1"/>
    <col min="12658" max="12658" width="7.7109375" customWidth="1"/>
    <col min="12659" max="12659" width="15.7109375" customWidth="1"/>
    <col min="12832" max="12832" width="5.28515625" customWidth="1"/>
    <col min="12833" max="12833" width="15.42578125" customWidth="1"/>
    <col min="12834" max="12834" width="3.7109375" customWidth="1"/>
    <col min="12835" max="12835" width="15.7109375" customWidth="1"/>
    <col min="12836" max="12836" width="3.7109375" customWidth="1"/>
    <col min="12837" max="12837" width="15.7109375" customWidth="1"/>
    <col min="12838" max="12838" width="3.7109375" customWidth="1"/>
    <col min="12839" max="12839" width="15.7109375" customWidth="1"/>
    <col min="12840" max="12840" width="3.7109375" customWidth="1"/>
    <col min="12841" max="12841" width="15.7109375" customWidth="1"/>
    <col min="12842" max="12842" width="7.7109375" customWidth="1"/>
    <col min="12843" max="12843" width="15.7109375" customWidth="1"/>
    <col min="12845" max="12845" width="1.42578125" customWidth="1"/>
    <col min="12847" max="12847" width="5.28515625" customWidth="1"/>
    <col min="12848" max="12848" width="15.42578125" customWidth="1"/>
    <col min="12849" max="12849" width="3.7109375" customWidth="1"/>
    <col min="12850" max="12850" width="15.7109375" customWidth="1"/>
    <col min="12851" max="12851" width="3.7109375" customWidth="1"/>
    <col min="12852" max="12852" width="15.7109375" customWidth="1"/>
    <col min="12853" max="12853" width="3.7109375" customWidth="1"/>
    <col min="12854" max="12854" width="15.7109375" customWidth="1"/>
    <col min="12855" max="12855" width="3.7109375" customWidth="1"/>
    <col min="12856" max="12856" width="15.7109375" customWidth="1"/>
    <col min="12857" max="12857" width="7.7109375" customWidth="1"/>
    <col min="12858" max="12858" width="15.7109375" customWidth="1"/>
    <col min="12860" max="12860" width="1.42578125" customWidth="1"/>
    <col min="12861" max="12861" width="9.28515625" customWidth="1"/>
    <col min="12862" max="12862" width="5.28515625" customWidth="1"/>
    <col min="12863" max="12863" width="15.42578125" customWidth="1"/>
    <col min="12864" max="12864" width="3.7109375" customWidth="1"/>
    <col min="12865" max="12865" width="15.7109375" customWidth="1"/>
    <col min="12866" max="12866" width="3.7109375" customWidth="1"/>
    <col min="12867" max="12867" width="15.7109375" customWidth="1"/>
    <col min="12868" max="12868" width="3.7109375" customWidth="1"/>
    <col min="12869" max="12869" width="15.7109375" customWidth="1"/>
    <col min="12870" max="12870" width="3.7109375" customWidth="1"/>
    <col min="12871" max="12871" width="15.7109375" customWidth="1"/>
    <col min="12872" max="12872" width="7.7109375" customWidth="1"/>
    <col min="12873" max="12873" width="15.7109375" customWidth="1"/>
    <col min="12875" max="12875" width="1.42578125" customWidth="1"/>
    <col min="12876" max="12876" width="9.28515625" customWidth="1"/>
    <col min="12877" max="12877" width="5.28515625" customWidth="1"/>
    <col min="12878" max="12878" width="15.42578125" customWidth="1"/>
    <col min="12879" max="12879" width="3.7109375" customWidth="1"/>
    <col min="12880" max="12880" width="15.7109375" customWidth="1"/>
    <col min="12881" max="12881" width="3.7109375" customWidth="1"/>
    <col min="12882" max="12882" width="15.7109375" customWidth="1"/>
    <col min="12883" max="12883" width="3.7109375" customWidth="1"/>
    <col min="12884" max="12884" width="15.7109375" customWidth="1"/>
    <col min="12885" max="12885" width="3.7109375" customWidth="1"/>
    <col min="12886" max="12886" width="15.7109375" customWidth="1"/>
    <col min="12887" max="12887" width="7.7109375" customWidth="1"/>
    <col min="12888" max="12888" width="15.7109375" customWidth="1"/>
    <col min="12889" max="12889" width="9.140625" customWidth="1"/>
    <col min="12890" max="12890" width="1.42578125" customWidth="1"/>
    <col min="12891" max="12891" width="9.140625" customWidth="1"/>
    <col min="12892" max="12892" width="5.28515625" customWidth="1"/>
    <col min="12893" max="12893" width="15.42578125" customWidth="1"/>
    <col min="12894" max="12894" width="3.7109375" customWidth="1"/>
    <col min="12895" max="12895" width="15.7109375" customWidth="1"/>
    <col min="12896" max="12897" width="3.7109375" customWidth="1"/>
    <col min="12898" max="12898" width="15.7109375" customWidth="1"/>
    <col min="12899" max="12899" width="3.7109375" customWidth="1"/>
    <col min="12900" max="12900" width="15.7109375" customWidth="1"/>
    <col min="12901" max="12901" width="9.140625" customWidth="1"/>
    <col min="12902" max="12902" width="1.42578125" customWidth="1"/>
    <col min="12903" max="12903" width="9.140625" customWidth="1"/>
    <col min="12904" max="12904" width="5.28515625" customWidth="1"/>
    <col min="12905" max="12905" width="15.42578125" customWidth="1"/>
    <col min="12906" max="12906" width="3.7109375" customWidth="1"/>
    <col min="12907" max="12907" width="15.7109375" customWidth="1"/>
    <col min="12908" max="12908" width="3.7109375" customWidth="1"/>
    <col min="12909" max="12909" width="15.7109375" customWidth="1"/>
    <col min="12910" max="12910" width="3.7109375" customWidth="1"/>
    <col min="12911" max="12911" width="15.7109375" customWidth="1"/>
    <col min="12912" max="12912" width="3.7109375" customWidth="1"/>
    <col min="12913" max="12913" width="15.7109375" customWidth="1"/>
    <col min="12914" max="12914" width="7.7109375" customWidth="1"/>
    <col min="12915" max="12915" width="15.7109375" customWidth="1"/>
    <col min="13088" max="13088" width="5.28515625" customWidth="1"/>
    <col min="13089" max="13089" width="15.42578125" customWidth="1"/>
    <col min="13090" max="13090" width="3.7109375" customWidth="1"/>
    <col min="13091" max="13091" width="15.7109375" customWidth="1"/>
    <col min="13092" max="13092" width="3.7109375" customWidth="1"/>
    <col min="13093" max="13093" width="15.7109375" customWidth="1"/>
    <col min="13094" max="13094" width="3.7109375" customWidth="1"/>
    <col min="13095" max="13095" width="15.7109375" customWidth="1"/>
    <col min="13096" max="13096" width="3.7109375" customWidth="1"/>
    <col min="13097" max="13097" width="15.7109375" customWidth="1"/>
    <col min="13098" max="13098" width="7.7109375" customWidth="1"/>
    <col min="13099" max="13099" width="15.7109375" customWidth="1"/>
    <col min="13101" max="13101" width="1.42578125" customWidth="1"/>
    <col min="13103" max="13103" width="5.28515625" customWidth="1"/>
    <col min="13104" max="13104" width="15.42578125" customWidth="1"/>
    <col min="13105" max="13105" width="3.7109375" customWidth="1"/>
    <col min="13106" max="13106" width="15.7109375" customWidth="1"/>
    <col min="13107" max="13107" width="3.7109375" customWidth="1"/>
    <col min="13108" max="13108" width="15.7109375" customWidth="1"/>
    <col min="13109" max="13109" width="3.7109375" customWidth="1"/>
    <col min="13110" max="13110" width="15.7109375" customWidth="1"/>
    <col min="13111" max="13111" width="3.7109375" customWidth="1"/>
    <col min="13112" max="13112" width="15.7109375" customWidth="1"/>
    <col min="13113" max="13113" width="7.7109375" customWidth="1"/>
    <col min="13114" max="13114" width="15.7109375" customWidth="1"/>
    <col min="13116" max="13116" width="1.42578125" customWidth="1"/>
    <col min="13117" max="13117" width="9.28515625" customWidth="1"/>
    <col min="13118" max="13118" width="5.28515625" customWidth="1"/>
    <col min="13119" max="13119" width="15.42578125" customWidth="1"/>
    <col min="13120" max="13120" width="3.7109375" customWidth="1"/>
    <col min="13121" max="13121" width="15.7109375" customWidth="1"/>
    <col min="13122" max="13122" width="3.7109375" customWidth="1"/>
    <col min="13123" max="13123" width="15.7109375" customWidth="1"/>
    <col min="13124" max="13124" width="3.7109375" customWidth="1"/>
    <col min="13125" max="13125" width="15.7109375" customWidth="1"/>
    <col min="13126" max="13126" width="3.7109375" customWidth="1"/>
    <col min="13127" max="13127" width="15.7109375" customWidth="1"/>
    <col min="13128" max="13128" width="7.7109375" customWidth="1"/>
    <col min="13129" max="13129" width="15.7109375" customWidth="1"/>
    <col min="13131" max="13131" width="1.42578125" customWidth="1"/>
    <col min="13132" max="13132" width="9.28515625" customWidth="1"/>
    <col min="13133" max="13133" width="5.28515625" customWidth="1"/>
    <col min="13134" max="13134" width="15.42578125" customWidth="1"/>
    <col min="13135" max="13135" width="3.7109375" customWidth="1"/>
    <col min="13136" max="13136" width="15.7109375" customWidth="1"/>
    <col min="13137" max="13137" width="3.7109375" customWidth="1"/>
    <col min="13138" max="13138" width="15.7109375" customWidth="1"/>
    <col min="13139" max="13139" width="3.7109375" customWidth="1"/>
    <col min="13140" max="13140" width="15.7109375" customWidth="1"/>
    <col min="13141" max="13141" width="3.7109375" customWidth="1"/>
    <col min="13142" max="13142" width="15.7109375" customWidth="1"/>
    <col min="13143" max="13143" width="7.7109375" customWidth="1"/>
    <col min="13144" max="13144" width="15.7109375" customWidth="1"/>
    <col min="13145" max="13145" width="9.140625" customWidth="1"/>
    <col min="13146" max="13146" width="1.42578125" customWidth="1"/>
    <col min="13147" max="13147" width="9.140625" customWidth="1"/>
    <col min="13148" max="13148" width="5.28515625" customWidth="1"/>
    <col min="13149" max="13149" width="15.42578125" customWidth="1"/>
    <col min="13150" max="13150" width="3.7109375" customWidth="1"/>
    <col min="13151" max="13151" width="15.7109375" customWidth="1"/>
    <col min="13152" max="13153" width="3.7109375" customWidth="1"/>
    <col min="13154" max="13154" width="15.7109375" customWidth="1"/>
    <col min="13155" max="13155" width="3.7109375" customWidth="1"/>
    <col min="13156" max="13156" width="15.7109375" customWidth="1"/>
    <col min="13157" max="13157" width="9.140625" customWidth="1"/>
    <col min="13158" max="13158" width="1.42578125" customWidth="1"/>
    <col min="13159" max="13159" width="9.140625" customWidth="1"/>
    <col min="13160" max="13160" width="5.28515625" customWidth="1"/>
    <col min="13161" max="13161" width="15.42578125" customWidth="1"/>
    <col min="13162" max="13162" width="3.7109375" customWidth="1"/>
    <col min="13163" max="13163" width="15.7109375" customWidth="1"/>
    <col min="13164" max="13164" width="3.7109375" customWidth="1"/>
    <col min="13165" max="13165" width="15.7109375" customWidth="1"/>
    <col min="13166" max="13166" width="3.7109375" customWidth="1"/>
    <col min="13167" max="13167" width="15.7109375" customWidth="1"/>
    <col min="13168" max="13168" width="3.7109375" customWidth="1"/>
    <col min="13169" max="13169" width="15.7109375" customWidth="1"/>
    <col min="13170" max="13170" width="7.7109375" customWidth="1"/>
    <col min="13171" max="13171" width="15.7109375" customWidth="1"/>
    <col min="13344" max="13344" width="5.28515625" customWidth="1"/>
    <col min="13345" max="13345" width="15.42578125" customWidth="1"/>
    <col min="13346" max="13346" width="3.7109375" customWidth="1"/>
    <col min="13347" max="13347" width="15.7109375" customWidth="1"/>
    <col min="13348" max="13348" width="3.7109375" customWidth="1"/>
    <col min="13349" max="13349" width="15.7109375" customWidth="1"/>
    <col min="13350" max="13350" width="3.7109375" customWidth="1"/>
    <col min="13351" max="13351" width="15.7109375" customWidth="1"/>
    <col min="13352" max="13352" width="3.7109375" customWidth="1"/>
    <col min="13353" max="13353" width="15.7109375" customWidth="1"/>
    <col min="13354" max="13354" width="7.7109375" customWidth="1"/>
    <col min="13355" max="13355" width="15.7109375" customWidth="1"/>
    <col min="13357" max="13357" width="1.42578125" customWidth="1"/>
    <col min="13359" max="13359" width="5.28515625" customWidth="1"/>
    <col min="13360" max="13360" width="15.42578125" customWidth="1"/>
    <col min="13361" max="13361" width="3.7109375" customWidth="1"/>
    <col min="13362" max="13362" width="15.7109375" customWidth="1"/>
    <col min="13363" max="13363" width="3.7109375" customWidth="1"/>
    <col min="13364" max="13364" width="15.7109375" customWidth="1"/>
    <col min="13365" max="13365" width="3.7109375" customWidth="1"/>
    <col min="13366" max="13366" width="15.7109375" customWidth="1"/>
    <col min="13367" max="13367" width="3.7109375" customWidth="1"/>
    <col min="13368" max="13368" width="15.7109375" customWidth="1"/>
    <col min="13369" max="13369" width="7.7109375" customWidth="1"/>
    <col min="13370" max="13370" width="15.7109375" customWidth="1"/>
    <col min="13372" max="13372" width="1.42578125" customWidth="1"/>
    <col min="13373" max="13373" width="9.28515625" customWidth="1"/>
    <col min="13374" max="13374" width="5.28515625" customWidth="1"/>
    <col min="13375" max="13375" width="15.42578125" customWidth="1"/>
    <col min="13376" max="13376" width="3.7109375" customWidth="1"/>
    <col min="13377" max="13377" width="15.7109375" customWidth="1"/>
    <col min="13378" max="13378" width="3.7109375" customWidth="1"/>
    <col min="13379" max="13379" width="15.7109375" customWidth="1"/>
    <col min="13380" max="13380" width="3.7109375" customWidth="1"/>
    <col min="13381" max="13381" width="15.7109375" customWidth="1"/>
    <col min="13382" max="13382" width="3.7109375" customWidth="1"/>
    <col min="13383" max="13383" width="15.7109375" customWidth="1"/>
    <col min="13384" max="13384" width="7.7109375" customWidth="1"/>
    <col min="13385" max="13385" width="15.7109375" customWidth="1"/>
    <col min="13387" max="13387" width="1.42578125" customWidth="1"/>
    <col min="13388" max="13388" width="9.28515625" customWidth="1"/>
    <col min="13389" max="13389" width="5.28515625" customWidth="1"/>
    <col min="13390" max="13390" width="15.42578125" customWidth="1"/>
    <col min="13391" max="13391" width="3.7109375" customWidth="1"/>
    <col min="13392" max="13392" width="15.7109375" customWidth="1"/>
    <col min="13393" max="13393" width="3.7109375" customWidth="1"/>
    <col min="13394" max="13394" width="15.7109375" customWidth="1"/>
    <col min="13395" max="13395" width="3.7109375" customWidth="1"/>
    <col min="13396" max="13396" width="15.7109375" customWidth="1"/>
    <col min="13397" max="13397" width="3.7109375" customWidth="1"/>
    <col min="13398" max="13398" width="15.7109375" customWidth="1"/>
    <col min="13399" max="13399" width="7.7109375" customWidth="1"/>
    <col min="13400" max="13400" width="15.7109375" customWidth="1"/>
    <col min="13401" max="13401" width="9.140625" customWidth="1"/>
    <col min="13402" max="13402" width="1.42578125" customWidth="1"/>
    <col min="13403" max="13403" width="9.140625" customWidth="1"/>
    <col min="13404" max="13404" width="5.28515625" customWidth="1"/>
    <col min="13405" max="13405" width="15.42578125" customWidth="1"/>
    <col min="13406" max="13406" width="3.7109375" customWidth="1"/>
    <col min="13407" max="13407" width="15.7109375" customWidth="1"/>
    <col min="13408" max="13409" width="3.7109375" customWidth="1"/>
    <col min="13410" max="13410" width="15.7109375" customWidth="1"/>
    <col min="13411" max="13411" width="3.7109375" customWidth="1"/>
    <col min="13412" max="13412" width="15.7109375" customWidth="1"/>
    <col min="13413" max="13413" width="9.140625" customWidth="1"/>
    <col min="13414" max="13414" width="1.42578125" customWidth="1"/>
    <col min="13415" max="13415" width="9.140625" customWidth="1"/>
    <col min="13416" max="13416" width="5.28515625" customWidth="1"/>
    <col min="13417" max="13417" width="15.42578125" customWidth="1"/>
    <col min="13418" max="13418" width="3.7109375" customWidth="1"/>
    <col min="13419" max="13419" width="15.7109375" customWidth="1"/>
    <col min="13420" max="13420" width="3.7109375" customWidth="1"/>
    <col min="13421" max="13421" width="15.7109375" customWidth="1"/>
    <col min="13422" max="13422" width="3.7109375" customWidth="1"/>
    <col min="13423" max="13423" width="15.7109375" customWidth="1"/>
    <col min="13424" max="13424" width="3.7109375" customWidth="1"/>
    <col min="13425" max="13425" width="15.7109375" customWidth="1"/>
    <col min="13426" max="13426" width="7.7109375" customWidth="1"/>
    <col min="13427" max="13427" width="15.7109375" customWidth="1"/>
    <col min="13600" max="13600" width="5.28515625" customWidth="1"/>
    <col min="13601" max="13601" width="15.42578125" customWidth="1"/>
    <col min="13602" max="13602" width="3.7109375" customWidth="1"/>
    <col min="13603" max="13603" width="15.7109375" customWidth="1"/>
    <col min="13604" max="13604" width="3.7109375" customWidth="1"/>
    <col min="13605" max="13605" width="15.7109375" customWidth="1"/>
    <col min="13606" max="13606" width="3.7109375" customWidth="1"/>
    <col min="13607" max="13607" width="15.7109375" customWidth="1"/>
    <col min="13608" max="13608" width="3.7109375" customWidth="1"/>
    <col min="13609" max="13609" width="15.7109375" customWidth="1"/>
    <col min="13610" max="13610" width="7.7109375" customWidth="1"/>
    <col min="13611" max="13611" width="15.7109375" customWidth="1"/>
    <col min="13613" max="13613" width="1.42578125" customWidth="1"/>
    <col min="13615" max="13615" width="5.28515625" customWidth="1"/>
    <col min="13616" max="13616" width="15.42578125" customWidth="1"/>
    <col min="13617" max="13617" width="3.7109375" customWidth="1"/>
    <col min="13618" max="13618" width="15.7109375" customWidth="1"/>
    <col min="13619" max="13619" width="3.7109375" customWidth="1"/>
    <col min="13620" max="13620" width="15.7109375" customWidth="1"/>
    <col min="13621" max="13621" width="3.7109375" customWidth="1"/>
    <col min="13622" max="13622" width="15.7109375" customWidth="1"/>
    <col min="13623" max="13623" width="3.7109375" customWidth="1"/>
    <col min="13624" max="13624" width="15.7109375" customWidth="1"/>
    <col min="13625" max="13625" width="7.7109375" customWidth="1"/>
    <col min="13626" max="13626" width="15.7109375" customWidth="1"/>
    <col min="13628" max="13628" width="1.42578125" customWidth="1"/>
    <col min="13629" max="13629" width="9.28515625" customWidth="1"/>
    <col min="13630" max="13630" width="5.28515625" customWidth="1"/>
    <col min="13631" max="13631" width="15.42578125" customWidth="1"/>
    <col min="13632" max="13632" width="3.7109375" customWidth="1"/>
    <col min="13633" max="13633" width="15.7109375" customWidth="1"/>
    <col min="13634" max="13634" width="3.7109375" customWidth="1"/>
    <col min="13635" max="13635" width="15.7109375" customWidth="1"/>
    <col min="13636" max="13636" width="3.7109375" customWidth="1"/>
    <col min="13637" max="13637" width="15.7109375" customWidth="1"/>
    <col min="13638" max="13638" width="3.7109375" customWidth="1"/>
    <col min="13639" max="13639" width="15.7109375" customWidth="1"/>
    <col min="13640" max="13640" width="7.7109375" customWidth="1"/>
    <col min="13641" max="13641" width="15.7109375" customWidth="1"/>
    <col min="13643" max="13643" width="1.42578125" customWidth="1"/>
    <col min="13644" max="13644" width="9.28515625" customWidth="1"/>
    <col min="13645" max="13645" width="5.28515625" customWidth="1"/>
    <col min="13646" max="13646" width="15.42578125" customWidth="1"/>
    <col min="13647" max="13647" width="3.7109375" customWidth="1"/>
    <col min="13648" max="13648" width="15.7109375" customWidth="1"/>
    <col min="13649" max="13649" width="3.7109375" customWidth="1"/>
    <col min="13650" max="13650" width="15.7109375" customWidth="1"/>
    <col min="13651" max="13651" width="3.7109375" customWidth="1"/>
    <col min="13652" max="13652" width="15.7109375" customWidth="1"/>
    <col min="13653" max="13653" width="3.7109375" customWidth="1"/>
    <col min="13654" max="13654" width="15.7109375" customWidth="1"/>
    <col min="13655" max="13655" width="7.7109375" customWidth="1"/>
    <col min="13656" max="13656" width="15.7109375" customWidth="1"/>
    <col min="13657" max="13657" width="9.140625" customWidth="1"/>
    <col min="13658" max="13658" width="1.42578125" customWidth="1"/>
    <col min="13659" max="13659" width="9.140625" customWidth="1"/>
    <col min="13660" max="13660" width="5.28515625" customWidth="1"/>
    <col min="13661" max="13661" width="15.42578125" customWidth="1"/>
    <col min="13662" max="13662" width="3.7109375" customWidth="1"/>
    <col min="13663" max="13663" width="15.7109375" customWidth="1"/>
    <col min="13664" max="13665" width="3.7109375" customWidth="1"/>
    <col min="13666" max="13666" width="15.7109375" customWidth="1"/>
    <col min="13667" max="13667" width="3.7109375" customWidth="1"/>
    <col min="13668" max="13668" width="15.7109375" customWidth="1"/>
    <col min="13669" max="13669" width="9.140625" customWidth="1"/>
    <col min="13670" max="13670" width="1.42578125" customWidth="1"/>
    <col min="13671" max="13671" width="9.140625" customWidth="1"/>
    <col min="13672" max="13672" width="5.28515625" customWidth="1"/>
    <col min="13673" max="13673" width="15.42578125" customWidth="1"/>
    <col min="13674" max="13674" width="3.7109375" customWidth="1"/>
    <col min="13675" max="13675" width="15.7109375" customWidth="1"/>
    <col min="13676" max="13676" width="3.7109375" customWidth="1"/>
    <col min="13677" max="13677" width="15.7109375" customWidth="1"/>
    <col min="13678" max="13678" width="3.7109375" customWidth="1"/>
    <col min="13679" max="13679" width="15.7109375" customWidth="1"/>
    <col min="13680" max="13680" width="3.7109375" customWidth="1"/>
    <col min="13681" max="13681" width="15.7109375" customWidth="1"/>
    <col min="13682" max="13682" width="7.7109375" customWidth="1"/>
    <col min="13683" max="13683" width="15.7109375" customWidth="1"/>
    <col min="13856" max="13856" width="5.28515625" customWidth="1"/>
    <col min="13857" max="13857" width="15.42578125" customWidth="1"/>
    <col min="13858" max="13858" width="3.7109375" customWidth="1"/>
    <col min="13859" max="13859" width="15.7109375" customWidth="1"/>
    <col min="13860" max="13860" width="3.7109375" customWidth="1"/>
    <col min="13861" max="13861" width="15.7109375" customWidth="1"/>
    <col min="13862" max="13862" width="3.7109375" customWidth="1"/>
    <col min="13863" max="13863" width="15.7109375" customWidth="1"/>
    <col min="13864" max="13864" width="3.7109375" customWidth="1"/>
    <col min="13865" max="13865" width="15.7109375" customWidth="1"/>
    <col min="13866" max="13866" width="7.7109375" customWidth="1"/>
    <col min="13867" max="13867" width="15.7109375" customWidth="1"/>
    <col min="13869" max="13869" width="1.42578125" customWidth="1"/>
    <col min="13871" max="13871" width="5.28515625" customWidth="1"/>
    <col min="13872" max="13872" width="15.42578125" customWidth="1"/>
    <col min="13873" max="13873" width="3.7109375" customWidth="1"/>
    <col min="13874" max="13874" width="15.7109375" customWidth="1"/>
    <col min="13875" max="13875" width="3.7109375" customWidth="1"/>
    <col min="13876" max="13876" width="15.7109375" customWidth="1"/>
    <col min="13877" max="13877" width="3.7109375" customWidth="1"/>
    <col min="13878" max="13878" width="15.7109375" customWidth="1"/>
    <col min="13879" max="13879" width="3.7109375" customWidth="1"/>
    <col min="13880" max="13880" width="15.7109375" customWidth="1"/>
    <col min="13881" max="13881" width="7.7109375" customWidth="1"/>
    <col min="13882" max="13882" width="15.7109375" customWidth="1"/>
    <col min="13884" max="13884" width="1.42578125" customWidth="1"/>
    <col min="13885" max="13885" width="9.28515625" customWidth="1"/>
    <col min="13886" max="13886" width="5.28515625" customWidth="1"/>
    <col min="13887" max="13887" width="15.42578125" customWidth="1"/>
    <col min="13888" max="13888" width="3.7109375" customWidth="1"/>
    <col min="13889" max="13889" width="15.7109375" customWidth="1"/>
    <col min="13890" max="13890" width="3.7109375" customWidth="1"/>
    <col min="13891" max="13891" width="15.7109375" customWidth="1"/>
    <col min="13892" max="13892" width="3.7109375" customWidth="1"/>
    <col min="13893" max="13893" width="15.7109375" customWidth="1"/>
    <col min="13894" max="13894" width="3.7109375" customWidth="1"/>
    <col min="13895" max="13895" width="15.7109375" customWidth="1"/>
    <col min="13896" max="13896" width="7.7109375" customWidth="1"/>
    <col min="13897" max="13897" width="15.7109375" customWidth="1"/>
    <col min="13899" max="13899" width="1.42578125" customWidth="1"/>
    <col min="13900" max="13900" width="9.28515625" customWidth="1"/>
    <col min="13901" max="13901" width="5.28515625" customWidth="1"/>
    <col min="13902" max="13902" width="15.42578125" customWidth="1"/>
    <col min="13903" max="13903" width="3.7109375" customWidth="1"/>
    <col min="13904" max="13904" width="15.7109375" customWidth="1"/>
    <col min="13905" max="13905" width="3.7109375" customWidth="1"/>
    <col min="13906" max="13906" width="15.7109375" customWidth="1"/>
    <col min="13907" max="13907" width="3.7109375" customWidth="1"/>
    <col min="13908" max="13908" width="15.7109375" customWidth="1"/>
    <col min="13909" max="13909" width="3.7109375" customWidth="1"/>
    <col min="13910" max="13910" width="15.7109375" customWidth="1"/>
    <col min="13911" max="13911" width="7.7109375" customWidth="1"/>
    <col min="13912" max="13912" width="15.7109375" customWidth="1"/>
    <col min="13913" max="13913" width="9.140625" customWidth="1"/>
    <col min="13914" max="13914" width="1.42578125" customWidth="1"/>
    <col min="13915" max="13915" width="9.140625" customWidth="1"/>
    <col min="13916" max="13916" width="5.28515625" customWidth="1"/>
    <col min="13917" max="13917" width="15.42578125" customWidth="1"/>
    <col min="13918" max="13918" width="3.7109375" customWidth="1"/>
    <col min="13919" max="13919" width="15.7109375" customWidth="1"/>
    <col min="13920" max="13921" width="3.7109375" customWidth="1"/>
    <col min="13922" max="13922" width="15.7109375" customWidth="1"/>
    <col min="13923" max="13923" width="3.7109375" customWidth="1"/>
    <col min="13924" max="13924" width="15.7109375" customWidth="1"/>
    <col min="13925" max="13925" width="9.140625" customWidth="1"/>
    <col min="13926" max="13926" width="1.42578125" customWidth="1"/>
    <col min="13927" max="13927" width="9.140625" customWidth="1"/>
    <col min="13928" max="13928" width="5.28515625" customWidth="1"/>
    <col min="13929" max="13929" width="15.42578125" customWidth="1"/>
    <col min="13930" max="13930" width="3.7109375" customWidth="1"/>
    <col min="13931" max="13931" width="15.7109375" customWidth="1"/>
    <col min="13932" max="13932" width="3.7109375" customWidth="1"/>
    <col min="13933" max="13933" width="15.7109375" customWidth="1"/>
    <col min="13934" max="13934" width="3.7109375" customWidth="1"/>
    <col min="13935" max="13935" width="15.7109375" customWidth="1"/>
    <col min="13936" max="13936" width="3.7109375" customWidth="1"/>
    <col min="13937" max="13937" width="15.7109375" customWidth="1"/>
    <col min="13938" max="13938" width="7.7109375" customWidth="1"/>
    <col min="13939" max="13939" width="15.7109375" customWidth="1"/>
    <col min="14112" max="14112" width="5.28515625" customWidth="1"/>
    <col min="14113" max="14113" width="15.42578125" customWidth="1"/>
    <col min="14114" max="14114" width="3.7109375" customWidth="1"/>
    <col min="14115" max="14115" width="15.7109375" customWidth="1"/>
    <col min="14116" max="14116" width="3.7109375" customWidth="1"/>
    <col min="14117" max="14117" width="15.7109375" customWidth="1"/>
    <col min="14118" max="14118" width="3.7109375" customWidth="1"/>
    <col min="14119" max="14119" width="15.7109375" customWidth="1"/>
    <col min="14120" max="14120" width="3.7109375" customWidth="1"/>
    <col min="14121" max="14121" width="15.7109375" customWidth="1"/>
    <col min="14122" max="14122" width="7.7109375" customWidth="1"/>
    <col min="14123" max="14123" width="15.7109375" customWidth="1"/>
    <col min="14125" max="14125" width="1.42578125" customWidth="1"/>
    <col min="14127" max="14127" width="5.28515625" customWidth="1"/>
    <col min="14128" max="14128" width="15.42578125" customWidth="1"/>
    <col min="14129" max="14129" width="3.7109375" customWidth="1"/>
    <col min="14130" max="14130" width="15.7109375" customWidth="1"/>
    <col min="14131" max="14131" width="3.7109375" customWidth="1"/>
    <col min="14132" max="14132" width="15.7109375" customWidth="1"/>
    <col min="14133" max="14133" width="3.7109375" customWidth="1"/>
    <col min="14134" max="14134" width="15.7109375" customWidth="1"/>
    <col min="14135" max="14135" width="3.7109375" customWidth="1"/>
    <col min="14136" max="14136" width="15.7109375" customWidth="1"/>
    <col min="14137" max="14137" width="7.7109375" customWidth="1"/>
    <col min="14138" max="14138" width="15.7109375" customWidth="1"/>
    <col min="14140" max="14140" width="1.42578125" customWidth="1"/>
    <col min="14141" max="14141" width="9.28515625" customWidth="1"/>
    <col min="14142" max="14142" width="5.28515625" customWidth="1"/>
    <col min="14143" max="14143" width="15.42578125" customWidth="1"/>
    <col min="14144" max="14144" width="3.7109375" customWidth="1"/>
    <col min="14145" max="14145" width="15.7109375" customWidth="1"/>
    <col min="14146" max="14146" width="3.7109375" customWidth="1"/>
    <col min="14147" max="14147" width="15.7109375" customWidth="1"/>
    <col min="14148" max="14148" width="3.7109375" customWidth="1"/>
    <col min="14149" max="14149" width="15.7109375" customWidth="1"/>
    <col min="14150" max="14150" width="3.7109375" customWidth="1"/>
    <col min="14151" max="14151" width="15.7109375" customWidth="1"/>
    <col min="14152" max="14152" width="7.7109375" customWidth="1"/>
    <col min="14153" max="14153" width="15.7109375" customWidth="1"/>
    <col min="14155" max="14155" width="1.42578125" customWidth="1"/>
    <col min="14156" max="14156" width="9.28515625" customWidth="1"/>
    <col min="14157" max="14157" width="5.28515625" customWidth="1"/>
    <col min="14158" max="14158" width="15.42578125" customWidth="1"/>
    <col min="14159" max="14159" width="3.7109375" customWidth="1"/>
    <col min="14160" max="14160" width="15.7109375" customWidth="1"/>
    <col min="14161" max="14161" width="3.7109375" customWidth="1"/>
    <col min="14162" max="14162" width="15.7109375" customWidth="1"/>
    <col min="14163" max="14163" width="3.7109375" customWidth="1"/>
    <col min="14164" max="14164" width="15.7109375" customWidth="1"/>
    <col min="14165" max="14165" width="3.7109375" customWidth="1"/>
    <col min="14166" max="14166" width="15.7109375" customWidth="1"/>
    <col min="14167" max="14167" width="7.7109375" customWidth="1"/>
    <col min="14168" max="14168" width="15.7109375" customWidth="1"/>
    <col min="14169" max="14169" width="9.140625" customWidth="1"/>
    <col min="14170" max="14170" width="1.42578125" customWidth="1"/>
    <col min="14171" max="14171" width="9.140625" customWidth="1"/>
    <col min="14172" max="14172" width="5.28515625" customWidth="1"/>
    <col min="14173" max="14173" width="15.42578125" customWidth="1"/>
    <col min="14174" max="14174" width="3.7109375" customWidth="1"/>
    <col min="14175" max="14175" width="15.7109375" customWidth="1"/>
    <col min="14176" max="14177" width="3.7109375" customWidth="1"/>
    <col min="14178" max="14178" width="15.7109375" customWidth="1"/>
    <col min="14179" max="14179" width="3.7109375" customWidth="1"/>
    <col min="14180" max="14180" width="15.7109375" customWidth="1"/>
    <col min="14181" max="14181" width="9.140625" customWidth="1"/>
    <col min="14182" max="14182" width="1.42578125" customWidth="1"/>
    <col min="14183" max="14183" width="9.140625" customWidth="1"/>
    <col min="14184" max="14184" width="5.28515625" customWidth="1"/>
    <col min="14185" max="14185" width="15.42578125" customWidth="1"/>
    <col min="14186" max="14186" width="3.7109375" customWidth="1"/>
    <col min="14187" max="14187" width="15.7109375" customWidth="1"/>
    <col min="14188" max="14188" width="3.7109375" customWidth="1"/>
    <col min="14189" max="14189" width="15.7109375" customWidth="1"/>
    <col min="14190" max="14190" width="3.7109375" customWidth="1"/>
    <col min="14191" max="14191" width="15.7109375" customWidth="1"/>
    <col min="14192" max="14192" width="3.7109375" customWidth="1"/>
    <col min="14193" max="14193" width="15.7109375" customWidth="1"/>
    <col min="14194" max="14194" width="7.7109375" customWidth="1"/>
    <col min="14195" max="14195" width="15.7109375" customWidth="1"/>
    <col min="14368" max="14368" width="5.28515625" customWidth="1"/>
    <col min="14369" max="14369" width="15.42578125" customWidth="1"/>
    <col min="14370" max="14370" width="3.7109375" customWidth="1"/>
    <col min="14371" max="14371" width="15.7109375" customWidth="1"/>
    <col min="14372" max="14372" width="3.7109375" customWidth="1"/>
    <col min="14373" max="14373" width="15.7109375" customWidth="1"/>
    <col min="14374" max="14374" width="3.7109375" customWidth="1"/>
    <col min="14375" max="14375" width="15.7109375" customWidth="1"/>
    <col min="14376" max="14376" width="3.7109375" customWidth="1"/>
    <col min="14377" max="14377" width="15.7109375" customWidth="1"/>
    <col min="14378" max="14378" width="7.7109375" customWidth="1"/>
    <col min="14379" max="14379" width="15.7109375" customWidth="1"/>
    <col min="14381" max="14381" width="1.42578125" customWidth="1"/>
    <col min="14383" max="14383" width="5.28515625" customWidth="1"/>
    <col min="14384" max="14384" width="15.42578125" customWidth="1"/>
    <col min="14385" max="14385" width="3.7109375" customWidth="1"/>
    <col min="14386" max="14386" width="15.7109375" customWidth="1"/>
    <col min="14387" max="14387" width="3.7109375" customWidth="1"/>
    <col min="14388" max="14388" width="15.7109375" customWidth="1"/>
    <col min="14389" max="14389" width="3.7109375" customWidth="1"/>
    <col min="14390" max="14390" width="15.7109375" customWidth="1"/>
    <col min="14391" max="14391" width="3.7109375" customWidth="1"/>
    <col min="14392" max="14392" width="15.7109375" customWidth="1"/>
    <col min="14393" max="14393" width="7.7109375" customWidth="1"/>
    <col min="14394" max="14394" width="15.7109375" customWidth="1"/>
    <col min="14396" max="14396" width="1.42578125" customWidth="1"/>
    <col min="14397" max="14397" width="9.28515625" customWidth="1"/>
    <col min="14398" max="14398" width="5.28515625" customWidth="1"/>
    <col min="14399" max="14399" width="15.42578125" customWidth="1"/>
    <col min="14400" max="14400" width="3.7109375" customWidth="1"/>
    <col min="14401" max="14401" width="15.7109375" customWidth="1"/>
    <col min="14402" max="14402" width="3.7109375" customWidth="1"/>
    <col min="14403" max="14403" width="15.7109375" customWidth="1"/>
    <col min="14404" max="14404" width="3.7109375" customWidth="1"/>
    <col min="14405" max="14405" width="15.7109375" customWidth="1"/>
    <col min="14406" max="14406" width="3.7109375" customWidth="1"/>
    <col min="14407" max="14407" width="15.7109375" customWidth="1"/>
    <col min="14408" max="14408" width="7.7109375" customWidth="1"/>
    <col min="14409" max="14409" width="15.7109375" customWidth="1"/>
    <col min="14411" max="14411" width="1.42578125" customWidth="1"/>
    <col min="14412" max="14412" width="9.28515625" customWidth="1"/>
    <col min="14413" max="14413" width="5.28515625" customWidth="1"/>
    <col min="14414" max="14414" width="15.42578125" customWidth="1"/>
    <col min="14415" max="14415" width="3.7109375" customWidth="1"/>
    <col min="14416" max="14416" width="15.7109375" customWidth="1"/>
    <col min="14417" max="14417" width="3.7109375" customWidth="1"/>
    <col min="14418" max="14418" width="15.7109375" customWidth="1"/>
    <col min="14419" max="14419" width="3.7109375" customWidth="1"/>
    <col min="14420" max="14420" width="15.7109375" customWidth="1"/>
    <col min="14421" max="14421" width="3.7109375" customWidth="1"/>
    <col min="14422" max="14422" width="15.7109375" customWidth="1"/>
    <col min="14423" max="14423" width="7.7109375" customWidth="1"/>
    <col min="14424" max="14424" width="15.7109375" customWidth="1"/>
    <col min="14425" max="14425" width="9.140625" customWidth="1"/>
    <col min="14426" max="14426" width="1.42578125" customWidth="1"/>
    <col min="14427" max="14427" width="9.140625" customWidth="1"/>
    <col min="14428" max="14428" width="5.28515625" customWidth="1"/>
    <col min="14429" max="14429" width="15.42578125" customWidth="1"/>
    <col min="14430" max="14430" width="3.7109375" customWidth="1"/>
    <col min="14431" max="14431" width="15.7109375" customWidth="1"/>
    <col min="14432" max="14433" width="3.7109375" customWidth="1"/>
    <col min="14434" max="14434" width="15.7109375" customWidth="1"/>
    <col min="14435" max="14435" width="3.7109375" customWidth="1"/>
    <col min="14436" max="14436" width="15.7109375" customWidth="1"/>
    <col min="14437" max="14437" width="9.140625" customWidth="1"/>
    <col min="14438" max="14438" width="1.42578125" customWidth="1"/>
    <col min="14439" max="14439" width="9.140625" customWidth="1"/>
    <col min="14440" max="14440" width="5.28515625" customWidth="1"/>
    <col min="14441" max="14441" width="15.42578125" customWidth="1"/>
    <col min="14442" max="14442" width="3.7109375" customWidth="1"/>
    <col min="14443" max="14443" width="15.7109375" customWidth="1"/>
    <col min="14444" max="14444" width="3.7109375" customWidth="1"/>
    <col min="14445" max="14445" width="15.7109375" customWidth="1"/>
    <col min="14446" max="14446" width="3.7109375" customWidth="1"/>
    <col min="14447" max="14447" width="15.7109375" customWidth="1"/>
    <col min="14448" max="14448" width="3.7109375" customWidth="1"/>
    <col min="14449" max="14449" width="15.7109375" customWidth="1"/>
    <col min="14450" max="14450" width="7.7109375" customWidth="1"/>
    <col min="14451" max="14451" width="15.7109375" customWidth="1"/>
    <col min="14624" max="14624" width="5.28515625" customWidth="1"/>
    <col min="14625" max="14625" width="15.42578125" customWidth="1"/>
    <col min="14626" max="14626" width="3.7109375" customWidth="1"/>
    <col min="14627" max="14627" width="15.7109375" customWidth="1"/>
    <col min="14628" max="14628" width="3.7109375" customWidth="1"/>
    <col min="14629" max="14629" width="15.7109375" customWidth="1"/>
    <col min="14630" max="14630" width="3.7109375" customWidth="1"/>
    <col min="14631" max="14631" width="15.7109375" customWidth="1"/>
    <col min="14632" max="14632" width="3.7109375" customWidth="1"/>
    <col min="14633" max="14633" width="15.7109375" customWidth="1"/>
    <col min="14634" max="14634" width="7.7109375" customWidth="1"/>
    <col min="14635" max="14635" width="15.7109375" customWidth="1"/>
    <col min="14637" max="14637" width="1.42578125" customWidth="1"/>
    <col min="14639" max="14639" width="5.28515625" customWidth="1"/>
    <col min="14640" max="14640" width="15.42578125" customWidth="1"/>
    <col min="14641" max="14641" width="3.7109375" customWidth="1"/>
    <col min="14642" max="14642" width="15.7109375" customWidth="1"/>
    <col min="14643" max="14643" width="3.7109375" customWidth="1"/>
    <col min="14644" max="14644" width="15.7109375" customWidth="1"/>
    <col min="14645" max="14645" width="3.7109375" customWidth="1"/>
    <col min="14646" max="14646" width="15.7109375" customWidth="1"/>
    <col min="14647" max="14647" width="3.7109375" customWidth="1"/>
    <col min="14648" max="14648" width="15.7109375" customWidth="1"/>
    <col min="14649" max="14649" width="7.7109375" customWidth="1"/>
    <col min="14650" max="14650" width="15.7109375" customWidth="1"/>
    <col min="14652" max="14652" width="1.42578125" customWidth="1"/>
    <col min="14653" max="14653" width="9.28515625" customWidth="1"/>
    <col min="14654" max="14654" width="5.28515625" customWidth="1"/>
    <col min="14655" max="14655" width="15.42578125" customWidth="1"/>
    <col min="14656" max="14656" width="3.7109375" customWidth="1"/>
    <col min="14657" max="14657" width="15.7109375" customWidth="1"/>
    <col min="14658" max="14658" width="3.7109375" customWidth="1"/>
    <col min="14659" max="14659" width="15.7109375" customWidth="1"/>
    <col min="14660" max="14660" width="3.7109375" customWidth="1"/>
    <col min="14661" max="14661" width="15.7109375" customWidth="1"/>
    <col min="14662" max="14662" width="3.7109375" customWidth="1"/>
    <col min="14663" max="14663" width="15.7109375" customWidth="1"/>
    <col min="14664" max="14664" width="7.7109375" customWidth="1"/>
    <col min="14665" max="14665" width="15.7109375" customWidth="1"/>
    <col min="14667" max="14667" width="1.42578125" customWidth="1"/>
    <col min="14668" max="14668" width="9.28515625" customWidth="1"/>
    <col min="14669" max="14669" width="5.28515625" customWidth="1"/>
    <col min="14670" max="14670" width="15.42578125" customWidth="1"/>
    <col min="14671" max="14671" width="3.7109375" customWidth="1"/>
    <col min="14672" max="14672" width="15.7109375" customWidth="1"/>
    <col min="14673" max="14673" width="3.7109375" customWidth="1"/>
    <col min="14674" max="14674" width="15.7109375" customWidth="1"/>
    <col min="14675" max="14675" width="3.7109375" customWidth="1"/>
    <col min="14676" max="14676" width="15.7109375" customWidth="1"/>
    <col min="14677" max="14677" width="3.7109375" customWidth="1"/>
    <col min="14678" max="14678" width="15.7109375" customWidth="1"/>
    <col min="14679" max="14679" width="7.7109375" customWidth="1"/>
    <col min="14680" max="14680" width="15.7109375" customWidth="1"/>
    <col min="14681" max="14681" width="9.140625" customWidth="1"/>
    <col min="14682" max="14682" width="1.42578125" customWidth="1"/>
    <col min="14683" max="14683" width="9.140625" customWidth="1"/>
    <col min="14684" max="14684" width="5.28515625" customWidth="1"/>
    <col min="14685" max="14685" width="15.42578125" customWidth="1"/>
    <col min="14686" max="14686" width="3.7109375" customWidth="1"/>
    <col min="14687" max="14687" width="15.7109375" customWidth="1"/>
    <col min="14688" max="14689" width="3.7109375" customWidth="1"/>
    <col min="14690" max="14690" width="15.7109375" customWidth="1"/>
    <col min="14691" max="14691" width="3.7109375" customWidth="1"/>
    <col min="14692" max="14692" width="15.7109375" customWidth="1"/>
    <col min="14693" max="14693" width="9.140625" customWidth="1"/>
    <col min="14694" max="14694" width="1.42578125" customWidth="1"/>
    <col min="14695" max="14695" width="9.140625" customWidth="1"/>
    <col min="14696" max="14696" width="5.28515625" customWidth="1"/>
    <col min="14697" max="14697" width="15.42578125" customWidth="1"/>
    <col min="14698" max="14698" width="3.7109375" customWidth="1"/>
    <col min="14699" max="14699" width="15.7109375" customWidth="1"/>
    <col min="14700" max="14700" width="3.7109375" customWidth="1"/>
    <col min="14701" max="14701" width="15.7109375" customWidth="1"/>
    <col min="14702" max="14702" width="3.7109375" customWidth="1"/>
    <col min="14703" max="14703" width="15.7109375" customWidth="1"/>
    <col min="14704" max="14704" width="3.7109375" customWidth="1"/>
    <col min="14705" max="14705" width="15.7109375" customWidth="1"/>
    <col min="14706" max="14706" width="7.7109375" customWidth="1"/>
    <col min="14707" max="14707" width="15.7109375" customWidth="1"/>
    <col min="14880" max="14880" width="5.28515625" customWidth="1"/>
    <col min="14881" max="14881" width="15.42578125" customWidth="1"/>
    <col min="14882" max="14882" width="3.7109375" customWidth="1"/>
    <col min="14883" max="14883" width="15.7109375" customWidth="1"/>
    <col min="14884" max="14884" width="3.7109375" customWidth="1"/>
    <col min="14885" max="14885" width="15.7109375" customWidth="1"/>
    <col min="14886" max="14886" width="3.7109375" customWidth="1"/>
    <col min="14887" max="14887" width="15.7109375" customWidth="1"/>
    <col min="14888" max="14888" width="3.7109375" customWidth="1"/>
    <col min="14889" max="14889" width="15.7109375" customWidth="1"/>
    <col min="14890" max="14890" width="7.7109375" customWidth="1"/>
    <col min="14891" max="14891" width="15.7109375" customWidth="1"/>
    <col min="14893" max="14893" width="1.42578125" customWidth="1"/>
    <col min="14895" max="14895" width="5.28515625" customWidth="1"/>
    <col min="14896" max="14896" width="15.42578125" customWidth="1"/>
    <col min="14897" max="14897" width="3.7109375" customWidth="1"/>
    <col min="14898" max="14898" width="15.7109375" customWidth="1"/>
    <col min="14899" max="14899" width="3.7109375" customWidth="1"/>
    <col min="14900" max="14900" width="15.7109375" customWidth="1"/>
    <col min="14901" max="14901" width="3.7109375" customWidth="1"/>
    <col min="14902" max="14902" width="15.7109375" customWidth="1"/>
    <col min="14903" max="14903" width="3.7109375" customWidth="1"/>
    <col min="14904" max="14904" width="15.7109375" customWidth="1"/>
    <col min="14905" max="14905" width="7.7109375" customWidth="1"/>
    <col min="14906" max="14906" width="15.7109375" customWidth="1"/>
    <col min="14908" max="14908" width="1.42578125" customWidth="1"/>
    <col min="14909" max="14909" width="9.28515625" customWidth="1"/>
    <col min="14910" max="14910" width="5.28515625" customWidth="1"/>
    <col min="14911" max="14911" width="15.42578125" customWidth="1"/>
    <col min="14912" max="14912" width="3.7109375" customWidth="1"/>
    <col min="14913" max="14913" width="15.7109375" customWidth="1"/>
    <col min="14914" max="14914" width="3.7109375" customWidth="1"/>
    <col min="14915" max="14915" width="15.7109375" customWidth="1"/>
    <col min="14916" max="14916" width="3.7109375" customWidth="1"/>
    <col min="14917" max="14917" width="15.7109375" customWidth="1"/>
    <col min="14918" max="14918" width="3.7109375" customWidth="1"/>
    <col min="14919" max="14919" width="15.7109375" customWidth="1"/>
    <col min="14920" max="14920" width="7.7109375" customWidth="1"/>
    <col min="14921" max="14921" width="15.7109375" customWidth="1"/>
    <col min="14923" max="14923" width="1.42578125" customWidth="1"/>
    <col min="14924" max="14924" width="9.28515625" customWidth="1"/>
    <col min="14925" max="14925" width="5.28515625" customWidth="1"/>
    <col min="14926" max="14926" width="15.42578125" customWidth="1"/>
    <col min="14927" max="14927" width="3.7109375" customWidth="1"/>
    <col min="14928" max="14928" width="15.7109375" customWidth="1"/>
    <col min="14929" max="14929" width="3.7109375" customWidth="1"/>
    <col min="14930" max="14930" width="15.7109375" customWidth="1"/>
    <col min="14931" max="14931" width="3.7109375" customWidth="1"/>
    <col min="14932" max="14932" width="15.7109375" customWidth="1"/>
    <col min="14933" max="14933" width="3.7109375" customWidth="1"/>
    <col min="14934" max="14934" width="15.7109375" customWidth="1"/>
    <col min="14935" max="14935" width="7.7109375" customWidth="1"/>
    <col min="14936" max="14936" width="15.7109375" customWidth="1"/>
    <col min="14937" max="14937" width="9.140625" customWidth="1"/>
    <col min="14938" max="14938" width="1.42578125" customWidth="1"/>
    <col min="14939" max="14939" width="9.140625" customWidth="1"/>
    <col min="14940" max="14940" width="5.28515625" customWidth="1"/>
    <col min="14941" max="14941" width="15.42578125" customWidth="1"/>
    <col min="14942" max="14942" width="3.7109375" customWidth="1"/>
    <col min="14943" max="14943" width="15.7109375" customWidth="1"/>
    <col min="14944" max="14945" width="3.7109375" customWidth="1"/>
    <col min="14946" max="14946" width="15.7109375" customWidth="1"/>
    <col min="14947" max="14947" width="3.7109375" customWidth="1"/>
    <col min="14948" max="14948" width="15.7109375" customWidth="1"/>
    <col min="14949" max="14949" width="9.140625" customWidth="1"/>
    <col min="14950" max="14950" width="1.42578125" customWidth="1"/>
    <col min="14951" max="14951" width="9.140625" customWidth="1"/>
    <col min="14952" max="14952" width="5.28515625" customWidth="1"/>
    <col min="14953" max="14953" width="15.42578125" customWidth="1"/>
    <col min="14954" max="14954" width="3.7109375" customWidth="1"/>
    <col min="14955" max="14955" width="15.7109375" customWidth="1"/>
    <col min="14956" max="14956" width="3.7109375" customWidth="1"/>
    <col min="14957" max="14957" width="15.7109375" customWidth="1"/>
    <col min="14958" max="14958" width="3.7109375" customWidth="1"/>
    <col min="14959" max="14959" width="15.7109375" customWidth="1"/>
    <col min="14960" max="14960" width="3.7109375" customWidth="1"/>
    <col min="14961" max="14961" width="15.7109375" customWidth="1"/>
    <col min="14962" max="14962" width="7.7109375" customWidth="1"/>
    <col min="14963" max="14963" width="15.7109375" customWidth="1"/>
    <col min="15136" max="15136" width="5.28515625" customWidth="1"/>
    <col min="15137" max="15137" width="15.42578125" customWidth="1"/>
    <col min="15138" max="15138" width="3.7109375" customWidth="1"/>
    <col min="15139" max="15139" width="15.7109375" customWidth="1"/>
    <col min="15140" max="15140" width="3.7109375" customWidth="1"/>
    <col min="15141" max="15141" width="15.7109375" customWidth="1"/>
    <col min="15142" max="15142" width="3.7109375" customWidth="1"/>
    <col min="15143" max="15143" width="15.7109375" customWidth="1"/>
    <col min="15144" max="15144" width="3.7109375" customWidth="1"/>
    <col min="15145" max="15145" width="15.7109375" customWidth="1"/>
    <col min="15146" max="15146" width="7.7109375" customWidth="1"/>
    <col min="15147" max="15147" width="15.7109375" customWidth="1"/>
    <col min="15149" max="15149" width="1.42578125" customWidth="1"/>
    <col min="15151" max="15151" width="5.28515625" customWidth="1"/>
    <col min="15152" max="15152" width="15.42578125" customWidth="1"/>
    <col min="15153" max="15153" width="3.7109375" customWidth="1"/>
    <col min="15154" max="15154" width="15.7109375" customWidth="1"/>
    <col min="15155" max="15155" width="3.7109375" customWidth="1"/>
    <col min="15156" max="15156" width="15.7109375" customWidth="1"/>
    <col min="15157" max="15157" width="3.7109375" customWidth="1"/>
    <col min="15158" max="15158" width="15.7109375" customWidth="1"/>
    <col min="15159" max="15159" width="3.7109375" customWidth="1"/>
    <col min="15160" max="15160" width="15.7109375" customWidth="1"/>
    <col min="15161" max="15161" width="7.7109375" customWidth="1"/>
    <col min="15162" max="15162" width="15.7109375" customWidth="1"/>
    <col min="15164" max="15164" width="1.42578125" customWidth="1"/>
    <col min="15165" max="15165" width="9.28515625" customWidth="1"/>
    <col min="15166" max="15166" width="5.28515625" customWidth="1"/>
    <col min="15167" max="15167" width="15.42578125" customWidth="1"/>
    <col min="15168" max="15168" width="3.7109375" customWidth="1"/>
    <col min="15169" max="15169" width="15.7109375" customWidth="1"/>
    <col min="15170" max="15170" width="3.7109375" customWidth="1"/>
    <col min="15171" max="15171" width="15.7109375" customWidth="1"/>
    <col min="15172" max="15172" width="3.7109375" customWidth="1"/>
    <col min="15173" max="15173" width="15.7109375" customWidth="1"/>
    <col min="15174" max="15174" width="3.7109375" customWidth="1"/>
    <col min="15175" max="15175" width="15.7109375" customWidth="1"/>
    <col min="15176" max="15176" width="7.7109375" customWidth="1"/>
    <col min="15177" max="15177" width="15.7109375" customWidth="1"/>
    <col min="15179" max="15179" width="1.42578125" customWidth="1"/>
    <col min="15180" max="15180" width="9.28515625" customWidth="1"/>
    <col min="15181" max="15181" width="5.28515625" customWidth="1"/>
    <col min="15182" max="15182" width="15.42578125" customWidth="1"/>
    <col min="15183" max="15183" width="3.7109375" customWidth="1"/>
    <col min="15184" max="15184" width="15.7109375" customWidth="1"/>
    <col min="15185" max="15185" width="3.7109375" customWidth="1"/>
    <col min="15186" max="15186" width="15.7109375" customWidth="1"/>
    <col min="15187" max="15187" width="3.7109375" customWidth="1"/>
    <col min="15188" max="15188" width="15.7109375" customWidth="1"/>
    <col min="15189" max="15189" width="3.7109375" customWidth="1"/>
    <col min="15190" max="15190" width="15.7109375" customWidth="1"/>
    <col min="15191" max="15191" width="7.7109375" customWidth="1"/>
    <col min="15192" max="15192" width="15.7109375" customWidth="1"/>
    <col min="15193" max="15193" width="9.140625" customWidth="1"/>
    <col min="15194" max="15194" width="1.42578125" customWidth="1"/>
    <col min="15195" max="15195" width="9.140625" customWidth="1"/>
    <col min="15196" max="15196" width="5.28515625" customWidth="1"/>
    <col min="15197" max="15197" width="15.42578125" customWidth="1"/>
    <col min="15198" max="15198" width="3.7109375" customWidth="1"/>
    <col min="15199" max="15199" width="15.7109375" customWidth="1"/>
    <col min="15200" max="15201" width="3.7109375" customWidth="1"/>
    <col min="15202" max="15202" width="15.7109375" customWidth="1"/>
    <col min="15203" max="15203" width="3.7109375" customWidth="1"/>
    <col min="15204" max="15204" width="15.7109375" customWidth="1"/>
    <col min="15205" max="15205" width="9.140625" customWidth="1"/>
    <col min="15206" max="15206" width="1.42578125" customWidth="1"/>
    <col min="15207" max="15207" width="9.140625" customWidth="1"/>
    <col min="15208" max="15208" width="5.28515625" customWidth="1"/>
    <col min="15209" max="15209" width="15.42578125" customWidth="1"/>
    <col min="15210" max="15210" width="3.7109375" customWidth="1"/>
    <col min="15211" max="15211" width="15.7109375" customWidth="1"/>
    <col min="15212" max="15212" width="3.7109375" customWidth="1"/>
    <col min="15213" max="15213" width="15.7109375" customWidth="1"/>
    <col min="15214" max="15214" width="3.7109375" customWidth="1"/>
    <col min="15215" max="15215" width="15.7109375" customWidth="1"/>
    <col min="15216" max="15216" width="3.7109375" customWidth="1"/>
    <col min="15217" max="15217" width="15.7109375" customWidth="1"/>
    <col min="15218" max="15218" width="7.7109375" customWidth="1"/>
    <col min="15219" max="15219" width="15.7109375" customWidth="1"/>
    <col min="15392" max="15392" width="5.28515625" customWidth="1"/>
    <col min="15393" max="15393" width="15.42578125" customWidth="1"/>
    <col min="15394" max="15394" width="3.7109375" customWidth="1"/>
    <col min="15395" max="15395" width="15.7109375" customWidth="1"/>
    <col min="15396" max="15396" width="3.7109375" customWidth="1"/>
    <col min="15397" max="15397" width="15.7109375" customWidth="1"/>
    <col min="15398" max="15398" width="3.7109375" customWidth="1"/>
    <col min="15399" max="15399" width="15.7109375" customWidth="1"/>
    <col min="15400" max="15400" width="3.7109375" customWidth="1"/>
    <col min="15401" max="15401" width="15.7109375" customWidth="1"/>
    <col min="15402" max="15402" width="7.7109375" customWidth="1"/>
    <col min="15403" max="15403" width="15.7109375" customWidth="1"/>
    <col min="15405" max="15405" width="1.42578125" customWidth="1"/>
    <col min="15407" max="15407" width="5.28515625" customWidth="1"/>
    <col min="15408" max="15408" width="15.42578125" customWidth="1"/>
    <col min="15409" max="15409" width="3.7109375" customWidth="1"/>
    <col min="15410" max="15410" width="15.7109375" customWidth="1"/>
    <col min="15411" max="15411" width="3.7109375" customWidth="1"/>
    <col min="15412" max="15412" width="15.7109375" customWidth="1"/>
    <col min="15413" max="15413" width="3.7109375" customWidth="1"/>
    <col min="15414" max="15414" width="15.7109375" customWidth="1"/>
    <col min="15415" max="15415" width="3.7109375" customWidth="1"/>
    <col min="15416" max="15416" width="15.7109375" customWidth="1"/>
    <col min="15417" max="15417" width="7.7109375" customWidth="1"/>
    <col min="15418" max="15418" width="15.7109375" customWidth="1"/>
    <col min="15420" max="15420" width="1.42578125" customWidth="1"/>
    <col min="15421" max="15421" width="9.28515625" customWidth="1"/>
    <col min="15422" max="15422" width="5.28515625" customWidth="1"/>
    <col min="15423" max="15423" width="15.42578125" customWidth="1"/>
    <col min="15424" max="15424" width="3.7109375" customWidth="1"/>
    <col min="15425" max="15425" width="15.7109375" customWidth="1"/>
    <col min="15426" max="15426" width="3.7109375" customWidth="1"/>
    <col min="15427" max="15427" width="15.7109375" customWidth="1"/>
    <col min="15428" max="15428" width="3.7109375" customWidth="1"/>
    <col min="15429" max="15429" width="15.7109375" customWidth="1"/>
    <col min="15430" max="15430" width="3.7109375" customWidth="1"/>
    <col min="15431" max="15431" width="15.7109375" customWidth="1"/>
    <col min="15432" max="15432" width="7.7109375" customWidth="1"/>
    <col min="15433" max="15433" width="15.7109375" customWidth="1"/>
    <col min="15435" max="15435" width="1.42578125" customWidth="1"/>
    <col min="15436" max="15436" width="9.28515625" customWidth="1"/>
    <col min="15437" max="15437" width="5.28515625" customWidth="1"/>
    <col min="15438" max="15438" width="15.42578125" customWidth="1"/>
    <col min="15439" max="15439" width="3.7109375" customWidth="1"/>
    <col min="15440" max="15440" width="15.7109375" customWidth="1"/>
    <col min="15441" max="15441" width="3.7109375" customWidth="1"/>
    <col min="15442" max="15442" width="15.7109375" customWidth="1"/>
    <col min="15443" max="15443" width="3.7109375" customWidth="1"/>
    <col min="15444" max="15444" width="15.7109375" customWidth="1"/>
    <col min="15445" max="15445" width="3.7109375" customWidth="1"/>
    <col min="15446" max="15446" width="15.7109375" customWidth="1"/>
    <col min="15447" max="15447" width="7.7109375" customWidth="1"/>
    <col min="15448" max="15448" width="15.7109375" customWidth="1"/>
    <col min="15449" max="15449" width="9.140625" customWidth="1"/>
    <col min="15450" max="15450" width="1.42578125" customWidth="1"/>
    <col min="15451" max="15451" width="9.140625" customWidth="1"/>
    <col min="15452" max="15452" width="5.28515625" customWidth="1"/>
    <col min="15453" max="15453" width="15.42578125" customWidth="1"/>
    <col min="15454" max="15454" width="3.7109375" customWidth="1"/>
    <col min="15455" max="15455" width="15.7109375" customWidth="1"/>
    <col min="15456" max="15457" width="3.7109375" customWidth="1"/>
    <col min="15458" max="15458" width="15.7109375" customWidth="1"/>
    <col min="15459" max="15459" width="3.7109375" customWidth="1"/>
    <col min="15460" max="15460" width="15.7109375" customWidth="1"/>
    <col min="15461" max="15461" width="9.140625" customWidth="1"/>
    <col min="15462" max="15462" width="1.42578125" customWidth="1"/>
    <col min="15463" max="15463" width="9.140625" customWidth="1"/>
    <col min="15464" max="15464" width="5.28515625" customWidth="1"/>
    <col min="15465" max="15465" width="15.42578125" customWidth="1"/>
    <col min="15466" max="15466" width="3.7109375" customWidth="1"/>
    <col min="15467" max="15467" width="15.7109375" customWidth="1"/>
    <col min="15468" max="15468" width="3.7109375" customWidth="1"/>
    <col min="15469" max="15469" width="15.7109375" customWidth="1"/>
    <col min="15470" max="15470" width="3.7109375" customWidth="1"/>
    <col min="15471" max="15471" width="15.7109375" customWidth="1"/>
    <col min="15472" max="15472" width="3.7109375" customWidth="1"/>
    <col min="15473" max="15473" width="15.7109375" customWidth="1"/>
    <col min="15474" max="15474" width="7.7109375" customWidth="1"/>
    <col min="15475" max="15475" width="15.7109375" customWidth="1"/>
    <col min="15648" max="15648" width="5.28515625" customWidth="1"/>
    <col min="15649" max="15649" width="15.42578125" customWidth="1"/>
    <col min="15650" max="15650" width="3.7109375" customWidth="1"/>
    <col min="15651" max="15651" width="15.7109375" customWidth="1"/>
    <col min="15652" max="15652" width="3.7109375" customWidth="1"/>
    <col min="15653" max="15653" width="15.7109375" customWidth="1"/>
    <col min="15654" max="15654" width="3.7109375" customWidth="1"/>
    <col min="15655" max="15655" width="15.7109375" customWidth="1"/>
    <col min="15656" max="15656" width="3.7109375" customWidth="1"/>
    <col min="15657" max="15657" width="15.7109375" customWidth="1"/>
    <col min="15658" max="15658" width="7.7109375" customWidth="1"/>
    <col min="15659" max="15659" width="15.7109375" customWidth="1"/>
    <col min="15661" max="15661" width="1.42578125" customWidth="1"/>
    <col min="15663" max="15663" width="5.28515625" customWidth="1"/>
    <col min="15664" max="15664" width="15.42578125" customWidth="1"/>
    <col min="15665" max="15665" width="3.7109375" customWidth="1"/>
    <col min="15666" max="15666" width="15.7109375" customWidth="1"/>
    <col min="15667" max="15667" width="3.7109375" customWidth="1"/>
    <col min="15668" max="15668" width="15.7109375" customWidth="1"/>
    <col min="15669" max="15669" width="3.7109375" customWidth="1"/>
    <col min="15670" max="15670" width="15.7109375" customWidth="1"/>
    <col min="15671" max="15671" width="3.7109375" customWidth="1"/>
    <col min="15672" max="15672" width="15.7109375" customWidth="1"/>
    <col min="15673" max="15673" width="7.7109375" customWidth="1"/>
    <col min="15674" max="15674" width="15.7109375" customWidth="1"/>
    <col min="15676" max="15676" width="1.42578125" customWidth="1"/>
    <col min="15677" max="15677" width="9.28515625" customWidth="1"/>
    <col min="15678" max="15678" width="5.28515625" customWidth="1"/>
    <col min="15679" max="15679" width="15.42578125" customWidth="1"/>
    <col min="15680" max="15680" width="3.7109375" customWidth="1"/>
    <col min="15681" max="15681" width="15.7109375" customWidth="1"/>
    <col min="15682" max="15682" width="3.7109375" customWidth="1"/>
    <col min="15683" max="15683" width="15.7109375" customWidth="1"/>
    <col min="15684" max="15684" width="3.7109375" customWidth="1"/>
    <col min="15685" max="15685" width="15.7109375" customWidth="1"/>
    <col min="15686" max="15686" width="3.7109375" customWidth="1"/>
    <col min="15687" max="15687" width="15.7109375" customWidth="1"/>
    <col min="15688" max="15688" width="7.7109375" customWidth="1"/>
    <col min="15689" max="15689" width="15.7109375" customWidth="1"/>
    <col min="15691" max="15691" width="1.42578125" customWidth="1"/>
    <col min="15692" max="15692" width="9.28515625" customWidth="1"/>
    <col min="15693" max="15693" width="5.28515625" customWidth="1"/>
    <col min="15694" max="15694" width="15.42578125" customWidth="1"/>
    <col min="15695" max="15695" width="3.7109375" customWidth="1"/>
    <col min="15696" max="15696" width="15.7109375" customWidth="1"/>
    <col min="15697" max="15697" width="3.7109375" customWidth="1"/>
    <col min="15698" max="15698" width="15.7109375" customWidth="1"/>
    <col min="15699" max="15699" width="3.7109375" customWidth="1"/>
    <col min="15700" max="15700" width="15.7109375" customWidth="1"/>
    <col min="15701" max="15701" width="3.7109375" customWidth="1"/>
    <col min="15702" max="15702" width="15.7109375" customWidth="1"/>
    <col min="15703" max="15703" width="7.7109375" customWidth="1"/>
    <col min="15704" max="15704" width="15.7109375" customWidth="1"/>
    <col min="15705" max="15705" width="9.140625" customWidth="1"/>
    <col min="15706" max="15706" width="1.42578125" customWidth="1"/>
    <col min="15707" max="15707" width="9.140625" customWidth="1"/>
    <col min="15708" max="15708" width="5.28515625" customWidth="1"/>
    <col min="15709" max="15709" width="15.42578125" customWidth="1"/>
    <col min="15710" max="15710" width="3.7109375" customWidth="1"/>
    <col min="15711" max="15711" width="15.7109375" customWidth="1"/>
    <col min="15712" max="15713" width="3.7109375" customWidth="1"/>
    <col min="15714" max="15714" width="15.7109375" customWidth="1"/>
    <col min="15715" max="15715" width="3.7109375" customWidth="1"/>
    <col min="15716" max="15716" width="15.7109375" customWidth="1"/>
    <col min="15717" max="15717" width="9.140625" customWidth="1"/>
    <col min="15718" max="15718" width="1.42578125" customWidth="1"/>
    <col min="15719" max="15719" width="9.140625" customWidth="1"/>
    <col min="15720" max="15720" width="5.28515625" customWidth="1"/>
    <col min="15721" max="15721" width="15.42578125" customWidth="1"/>
    <col min="15722" max="15722" width="3.7109375" customWidth="1"/>
    <col min="15723" max="15723" width="15.7109375" customWidth="1"/>
    <col min="15724" max="15724" width="3.7109375" customWidth="1"/>
    <col min="15725" max="15725" width="15.7109375" customWidth="1"/>
    <col min="15726" max="15726" width="3.7109375" customWidth="1"/>
    <col min="15727" max="15727" width="15.7109375" customWidth="1"/>
    <col min="15728" max="15728" width="3.7109375" customWidth="1"/>
    <col min="15729" max="15729" width="15.7109375" customWidth="1"/>
    <col min="15730" max="15730" width="7.7109375" customWidth="1"/>
    <col min="15731" max="15731" width="15.7109375" customWidth="1"/>
    <col min="15904" max="15904" width="5.28515625" customWidth="1"/>
    <col min="15905" max="15905" width="15.42578125" customWidth="1"/>
    <col min="15906" max="15906" width="3.7109375" customWidth="1"/>
    <col min="15907" max="15907" width="15.7109375" customWidth="1"/>
    <col min="15908" max="15908" width="3.7109375" customWidth="1"/>
    <col min="15909" max="15909" width="15.7109375" customWidth="1"/>
    <col min="15910" max="15910" width="3.7109375" customWidth="1"/>
    <col min="15911" max="15911" width="15.7109375" customWidth="1"/>
    <col min="15912" max="15912" width="3.7109375" customWidth="1"/>
    <col min="15913" max="15913" width="15.7109375" customWidth="1"/>
    <col min="15914" max="15914" width="7.7109375" customWidth="1"/>
    <col min="15915" max="15915" width="15.7109375" customWidth="1"/>
    <col min="15917" max="15917" width="1.42578125" customWidth="1"/>
    <col min="15919" max="15919" width="5.28515625" customWidth="1"/>
    <col min="15920" max="15920" width="15.42578125" customWidth="1"/>
    <col min="15921" max="15921" width="3.7109375" customWidth="1"/>
    <col min="15922" max="15922" width="15.7109375" customWidth="1"/>
    <col min="15923" max="15923" width="3.7109375" customWidth="1"/>
    <col min="15924" max="15924" width="15.7109375" customWidth="1"/>
    <col min="15925" max="15925" width="3.7109375" customWidth="1"/>
    <col min="15926" max="15926" width="15.7109375" customWidth="1"/>
    <col min="15927" max="15927" width="3.7109375" customWidth="1"/>
    <col min="15928" max="15928" width="15.7109375" customWidth="1"/>
    <col min="15929" max="15929" width="7.7109375" customWidth="1"/>
    <col min="15930" max="15930" width="15.7109375" customWidth="1"/>
    <col min="15932" max="15932" width="1.42578125" customWidth="1"/>
    <col min="15933" max="15933" width="9.28515625" customWidth="1"/>
    <col min="15934" max="15934" width="5.28515625" customWidth="1"/>
    <col min="15935" max="15935" width="15.42578125" customWidth="1"/>
    <col min="15936" max="15936" width="3.7109375" customWidth="1"/>
    <col min="15937" max="15937" width="15.7109375" customWidth="1"/>
    <col min="15938" max="15938" width="3.7109375" customWidth="1"/>
    <col min="15939" max="15939" width="15.7109375" customWidth="1"/>
    <col min="15940" max="15940" width="3.7109375" customWidth="1"/>
    <col min="15941" max="15941" width="15.7109375" customWidth="1"/>
    <col min="15942" max="15942" width="3.7109375" customWidth="1"/>
    <col min="15943" max="15943" width="15.7109375" customWidth="1"/>
    <col min="15944" max="15944" width="7.7109375" customWidth="1"/>
    <col min="15945" max="15945" width="15.7109375" customWidth="1"/>
    <col min="15947" max="15947" width="1.42578125" customWidth="1"/>
    <col min="15948" max="15948" width="9.28515625" customWidth="1"/>
    <col min="15949" max="15949" width="5.28515625" customWidth="1"/>
    <col min="15950" max="15950" width="15.42578125" customWidth="1"/>
    <col min="15951" max="15951" width="3.7109375" customWidth="1"/>
    <col min="15952" max="15952" width="15.7109375" customWidth="1"/>
    <col min="15953" max="15953" width="3.7109375" customWidth="1"/>
    <col min="15954" max="15954" width="15.7109375" customWidth="1"/>
    <col min="15955" max="15955" width="3.7109375" customWidth="1"/>
    <col min="15956" max="15956" width="15.7109375" customWidth="1"/>
    <col min="15957" max="15957" width="3.7109375" customWidth="1"/>
    <col min="15958" max="15958" width="15.7109375" customWidth="1"/>
    <col min="15959" max="15959" width="7.7109375" customWidth="1"/>
    <col min="15960" max="15960" width="15.7109375" customWidth="1"/>
    <col min="15961" max="15961" width="9.140625" customWidth="1"/>
    <col min="15962" max="15962" width="1.42578125" customWidth="1"/>
    <col min="15963" max="15963" width="9.140625" customWidth="1"/>
    <col min="15964" max="15964" width="5.28515625" customWidth="1"/>
    <col min="15965" max="15965" width="15.42578125" customWidth="1"/>
    <col min="15966" max="15966" width="3.7109375" customWidth="1"/>
    <col min="15967" max="15967" width="15.7109375" customWidth="1"/>
    <col min="15968" max="15969" width="3.7109375" customWidth="1"/>
    <col min="15970" max="15970" width="15.7109375" customWidth="1"/>
    <col min="15971" max="15971" width="3.7109375" customWidth="1"/>
    <col min="15972" max="15972" width="15.7109375" customWidth="1"/>
    <col min="15973" max="15973" width="9.140625" customWidth="1"/>
    <col min="15974" max="15974" width="1.42578125" customWidth="1"/>
    <col min="15975" max="15975" width="9.140625" customWidth="1"/>
    <col min="15976" max="15976" width="5.28515625" customWidth="1"/>
    <col min="15977" max="15977" width="15.42578125" customWidth="1"/>
    <col min="15978" max="15978" width="3.7109375" customWidth="1"/>
    <col min="15979" max="15979" width="15.7109375" customWidth="1"/>
    <col min="15980" max="15980" width="3.7109375" customWidth="1"/>
    <col min="15981" max="15981" width="15.7109375" customWidth="1"/>
    <col min="15982" max="15982" width="3.7109375" customWidth="1"/>
    <col min="15983" max="15983" width="15.7109375" customWidth="1"/>
    <col min="15984" max="15984" width="3.7109375" customWidth="1"/>
    <col min="15985" max="15985" width="15.7109375" customWidth="1"/>
    <col min="15986" max="15986" width="7.7109375" customWidth="1"/>
    <col min="15987" max="15987" width="15.7109375" customWidth="1"/>
    <col min="16160" max="16160" width="5.28515625" customWidth="1"/>
    <col min="16161" max="16161" width="15.42578125" customWidth="1"/>
    <col min="16162" max="16162" width="3.7109375" customWidth="1"/>
    <col min="16163" max="16163" width="15.7109375" customWidth="1"/>
    <col min="16164" max="16164" width="3.7109375" customWidth="1"/>
    <col min="16165" max="16165" width="15.7109375" customWidth="1"/>
    <col min="16166" max="16166" width="3.7109375" customWidth="1"/>
    <col min="16167" max="16167" width="15.7109375" customWidth="1"/>
    <col min="16168" max="16168" width="3.7109375" customWidth="1"/>
    <col min="16169" max="16169" width="15.7109375" customWidth="1"/>
    <col min="16170" max="16170" width="7.7109375" customWidth="1"/>
    <col min="16171" max="16171" width="15.7109375" customWidth="1"/>
    <col min="16173" max="16173" width="1.42578125" customWidth="1"/>
    <col min="16175" max="16175" width="5.28515625" customWidth="1"/>
    <col min="16176" max="16176" width="15.42578125" customWidth="1"/>
    <col min="16177" max="16177" width="3.7109375" customWidth="1"/>
    <col min="16178" max="16178" width="15.7109375" customWidth="1"/>
    <col min="16179" max="16179" width="3.7109375" customWidth="1"/>
    <col min="16180" max="16180" width="15.7109375" customWidth="1"/>
    <col min="16181" max="16181" width="3.7109375" customWidth="1"/>
    <col min="16182" max="16182" width="15.7109375" customWidth="1"/>
    <col min="16183" max="16183" width="3.7109375" customWidth="1"/>
    <col min="16184" max="16184" width="15.7109375" customWidth="1"/>
    <col min="16185" max="16185" width="7.7109375" customWidth="1"/>
    <col min="16186" max="16186" width="15.7109375" customWidth="1"/>
    <col min="16188" max="16188" width="1.42578125" customWidth="1"/>
    <col min="16189" max="16189" width="9.28515625" customWidth="1"/>
    <col min="16190" max="16190" width="5.28515625" customWidth="1"/>
    <col min="16191" max="16191" width="15.42578125" customWidth="1"/>
    <col min="16192" max="16192" width="3.7109375" customWidth="1"/>
    <col min="16193" max="16193" width="15.7109375" customWidth="1"/>
    <col min="16194" max="16194" width="3.7109375" customWidth="1"/>
    <col min="16195" max="16195" width="15.7109375" customWidth="1"/>
    <col min="16196" max="16196" width="3.7109375" customWidth="1"/>
    <col min="16197" max="16197" width="15.7109375" customWidth="1"/>
    <col min="16198" max="16198" width="3.7109375" customWidth="1"/>
    <col min="16199" max="16199" width="15.7109375" customWidth="1"/>
    <col min="16200" max="16200" width="7.7109375" customWidth="1"/>
    <col min="16201" max="16201" width="15.7109375" customWidth="1"/>
    <col min="16203" max="16203" width="1.42578125" customWidth="1"/>
    <col min="16204" max="16204" width="9.28515625" customWidth="1"/>
    <col min="16205" max="16205" width="5.28515625" customWidth="1"/>
    <col min="16206" max="16206" width="15.42578125" customWidth="1"/>
    <col min="16207" max="16207" width="3.7109375" customWidth="1"/>
    <col min="16208" max="16208" width="15.7109375" customWidth="1"/>
    <col min="16209" max="16209" width="3.7109375" customWidth="1"/>
    <col min="16210" max="16210" width="15.7109375" customWidth="1"/>
    <col min="16211" max="16211" width="3.7109375" customWidth="1"/>
    <col min="16212" max="16212" width="15.7109375" customWidth="1"/>
    <col min="16213" max="16213" width="3.7109375" customWidth="1"/>
    <col min="16214" max="16214" width="15.7109375" customWidth="1"/>
    <col min="16215" max="16215" width="7.7109375" customWidth="1"/>
    <col min="16216" max="16216" width="15.7109375" customWidth="1"/>
    <col min="16217" max="16217" width="9.140625" customWidth="1"/>
    <col min="16218" max="16218" width="1.42578125" customWidth="1"/>
    <col min="16219" max="16219" width="9.140625" customWidth="1"/>
    <col min="16220" max="16220" width="5.28515625" customWidth="1"/>
    <col min="16221" max="16221" width="15.42578125" customWidth="1"/>
    <col min="16222" max="16222" width="3.7109375" customWidth="1"/>
    <col min="16223" max="16223" width="15.7109375" customWidth="1"/>
    <col min="16224" max="16225" width="3.7109375" customWidth="1"/>
    <col min="16226" max="16226" width="15.7109375" customWidth="1"/>
    <col min="16227" max="16227" width="3.7109375" customWidth="1"/>
    <col min="16228" max="16228" width="15.7109375" customWidth="1"/>
    <col min="16229" max="16229" width="9.140625" customWidth="1"/>
    <col min="16230" max="16230" width="1.42578125" customWidth="1"/>
    <col min="16231" max="16231" width="9.140625" customWidth="1"/>
    <col min="16232" max="16232" width="5.28515625" customWidth="1"/>
    <col min="16233" max="16233" width="15.42578125" customWidth="1"/>
    <col min="16234" max="16234" width="3.7109375" customWidth="1"/>
    <col min="16235" max="16235" width="15.7109375" customWidth="1"/>
    <col min="16236" max="16236" width="3.7109375" customWidth="1"/>
    <col min="16237" max="16237" width="15.7109375" customWidth="1"/>
    <col min="16238" max="16238" width="3.7109375" customWidth="1"/>
    <col min="16239" max="16239" width="15.7109375" customWidth="1"/>
    <col min="16240" max="16240" width="3.7109375" customWidth="1"/>
    <col min="16241" max="16241" width="15.7109375" customWidth="1"/>
    <col min="16242" max="16242" width="7.7109375" customWidth="1"/>
    <col min="16243" max="16243" width="15.7109375" customWidth="1"/>
  </cols>
  <sheetData>
    <row r="1" spans="1:163" ht="27" thickBot="1" x14ac:dyDescent="0.45">
      <c r="B1" s="61" t="s">
        <v>188</v>
      </c>
      <c r="Q1" s="61"/>
      <c r="AF1" s="61"/>
      <c r="AU1" s="61"/>
      <c r="BI1" s="138" t="s">
        <v>328</v>
      </c>
      <c r="CD1" s="138" t="s">
        <v>328</v>
      </c>
      <c r="CX1" s="132"/>
      <c r="CY1" s="138" t="s">
        <v>328</v>
      </c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T1" s="373" t="s">
        <v>497</v>
      </c>
      <c r="DU1" s="374"/>
      <c r="DV1" s="375"/>
      <c r="DZ1" s="132"/>
      <c r="EA1" s="132"/>
      <c r="EB1" s="132"/>
      <c r="EC1" s="132"/>
      <c r="ED1" s="132"/>
    </row>
    <row r="2" spans="1:163" x14ac:dyDescent="0.25">
      <c r="C2" t="s">
        <v>382</v>
      </c>
      <c r="R2" t="s">
        <v>383</v>
      </c>
      <c r="AG2" t="s">
        <v>384</v>
      </c>
      <c r="AV2" t="s">
        <v>385</v>
      </c>
      <c r="BI2" t="s">
        <v>381</v>
      </c>
      <c r="BK2" s="150">
        <f>'Loan Amortization'!E25</f>
        <v>0</v>
      </c>
      <c r="CD2" t="s">
        <v>379</v>
      </c>
      <c r="CF2" s="150">
        <f>'Loan Amortization'!E26</f>
        <v>0</v>
      </c>
      <c r="CX2" s="132"/>
      <c r="CY2" s="132" t="s">
        <v>380</v>
      </c>
      <c r="CZ2" s="132"/>
      <c r="DA2" s="150">
        <f>'Loan Amortization'!E27</f>
        <v>0</v>
      </c>
      <c r="DB2" s="132"/>
      <c r="DC2" s="132"/>
      <c r="DD2" s="132"/>
      <c r="DE2" s="132"/>
      <c r="DF2" s="132"/>
      <c r="DG2" s="132"/>
      <c r="DH2" s="132"/>
      <c r="DI2" s="132"/>
      <c r="DT2" s="132" t="s">
        <v>504</v>
      </c>
      <c r="DU2" s="132" t="s">
        <v>508</v>
      </c>
      <c r="DV2" s="150"/>
      <c r="DZ2" s="132"/>
      <c r="EA2" s="132"/>
      <c r="EB2" s="132"/>
      <c r="EC2" s="132"/>
      <c r="ED2" s="132"/>
      <c r="EO2" s="132" t="s">
        <v>507</v>
      </c>
      <c r="EP2" s="132" t="s">
        <v>508</v>
      </c>
      <c r="EQ2" s="150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D2" s="132"/>
      <c r="FE2" s="132"/>
      <c r="FF2" s="132"/>
      <c r="FG2" s="132"/>
    </row>
    <row r="3" spans="1:163" x14ac:dyDescent="0.25">
      <c r="C3" s="62">
        <f>'Loan Amortization'!C18</f>
        <v>0</v>
      </c>
      <c r="D3" s="62"/>
      <c r="E3" s="63">
        <f>'Loan Amortization'!D18</f>
        <v>0</v>
      </c>
      <c r="R3" s="62">
        <f>'Loan Amortization'!C19</f>
        <v>0</v>
      </c>
      <c r="S3" s="62"/>
      <c r="T3" s="63">
        <f>'Loan Amortization'!D19</f>
        <v>0</v>
      </c>
      <c r="AG3" s="62">
        <f>'Loan Amortization'!C20</f>
        <v>0</v>
      </c>
      <c r="AH3" s="62"/>
      <c r="AI3" s="63">
        <f>'Loan Amortization'!D20</f>
        <v>0</v>
      </c>
      <c r="AV3" s="62">
        <f>'Loan Amortization'!C21</f>
        <v>0</v>
      </c>
      <c r="AW3" s="62"/>
      <c r="AX3" s="63">
        <f>'Loan Amortization'!D21</f>
        <v>0</v>
      </c>
      <c r="BH3" s="132"/>
      <c r="BI3" s="62">
        <f>'Loan Amortization'!C25</f>
        <v>0</v>
      </c>
      <c r="BJ3" s="62"/>
      <c r="BK3" s="63">
        <f>'Loan Amortization'!D25</f>
        <v>0</v>
      </c>
      <c r="BL3" s="132"/>
      <c r="BM3" s="132"/>
      <c r="BN3" s="132"/>
      <c r="BO3" s="132"/>
      <c r="BP3" s="132"/>
      <c r="BQ3" s="132"/>
      <c r="BR3" s="132"/>
      <c r="BS3" s="132"/>
      <c r="CB3" s="132"/>
      <c r="CC3" s="132"/>
      <c r="CD3" s="62">
        <f>'Loan Amortization'!C26</f>
        <v>0</v>
      </c>
      <c r="CE3" s="62"/>
      <c r="CF3" s="149">
        <f>'Loan Amortization'!D26</f>
        <v>0</v>
      </c>
      <c r="CG3" s="132"/>
      <c r="CH3" s="132"/>
      <c r="CI3" s="132"/>
      <c r="CJ3" s="132"/>
      <c r="CK3" s="132"/>
      <c r="CL3" s="132"/>
      <c r="CM3" s="132"/>
      <c r="CN3" s="132"/>
      <c r="CO3" s="132"/>
      <c r="CW3" s="132"/>
      <c r="CX3" s="132"/>
      <c r="CY3" s="62">
        <f>'Loan Amortization'!C27</f>
        <v>0</v>
      </c>
      <c r="CZ3" s="62"/>
      <c r="DA3" s="63">
        <f>'Loan Amortization'!D27</f>
        <v>0</v>
      </c>
      <c r="DB3" s="132"/>
      <c r="DC3" s="132"/>
      <c r="DD3" s="132"/>
      <c r="DE3" s="132"/>
      <c r="DF3" s="132"/>
      <c r="DG3" s="132"/>
      <c r="DH3" s="132"/>
      <c r="DI3" s="132"/>
      <c r="DT3" s="62" t="s">
        <v>195</v>
      </c>
      <c r="DU3" s="62"/>
      <c r="DV3" s="63">
        <f>'Loan Amortization'!D31</f>
        <v>0</v>
      </c>
      <c r="DZ3" s="132"/>
      <c r="EA3" s="132"/>
      <c r="EB3" s="132"/>
      <c r="EC3" s="132"/>
      <c r="ED3" s="132"/>
      <c r="EO3" s="62" t="s">
        <v>195</v>
      </c>
      <c r="EP3" s="62"/>
      <c r="EQ3" s="63">
        <f>'Loan Amortization'!D32</f>
        <v>0</v>
      </c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D3" s="132"/>
      <c r="FE3" s="132"/>
      <c r="FF3" s="132"/>
      <c r="FG3" s="132"/>
    </row>
    <row r="4" spans="1:163" x14ac:dyDescent="0.25">
      <c r="C4" s="64" t="s">
        <v>189</v>
      </c>
      <c r="D4" s="64"/>
      <c r="E4" s="65">
        <f>'Loan Amortization'!E18</f>
        <v>0</v>
      </c>
      <c r="R4" s="64" t="s">
        <v>189</v>
      </c>
      <c r="S4" s="64"/>
      <c r="T4" s="65">
        <f>'Loan Amortization'!E19</f>
        <v>0</v>
      </c>
      <c r="AG4" s="64" t="s">
        <v>189</v>
      </c>
      <c r="AH4" s="64"/>
      <c r="AI4" s="65">
        <f>'Loan Amortization'!E20</f>
        <v>0</v>
      </c>
      <c r="AV4" s="64" t="s">
        <v>189</v>
      </c>
      <c r="AW4" s="64"/>
      <c r="AX4" s="65">
        <f>'Loan Amortization'!E21</f>
        <v>0</v>
      </c>
      <c r="BH4" s="132"/>
      <c r="BI4" s="64" t="s">
        <v>189</v>
      </c>
      <c r="BJ4" s="64"/>
      <c r="BK4" s="65">
        <f>IF($CF$2='Loan Amortization'!$AQ$7,"N/A",'Loan Amortization'!G25)</f>
        <v>0</v>
      </c>
      <c r="BL4" s="132"/>
      <c r="BM4" s="132"/>
      <c r="BN4" s="132"/>
      <c r="BO4" s="132"/>
      <c r="BP4" s="132"/>
      <c r="BQ4" s="132"/>
      <c r="BR4" s="132"/>
      <c r="BS4" s="132"/>
      <c r="CB4" s="132"/>
      <c r="CC4" s="132"/>
      <c r="CD4" s="64" t="s">
        <v>189</v>
      </c>
      <c r="CE4" s="64"/>
      <c r="CF4" s="65">
        <f>IF($CF$2='Loan Amortization'!$AQ$7,"N/A",'Loan Amortization'!G26)</f>
        <v>0</v>
      </c>
      <c r="CG4" s="132"/>
      <c r="CH4" s="132"/>
      <c r="CI4" s="132"/>
      <c r="CJ4" s="132"/>
      <c r="CK4" s="132"/>
      <c r="CL4" s="132"/>
      <c r="CM4" s="132"/>
      <c r="CN4" s="132"/>
      <c r="CO4" s="132"/>
      <c r="CW4" s="132"/>
      <c r="CX4" s="132"/>
      <c r="CY4" s="64" t="s">
        <v>189</v>
      </c>
      <c r="CZ4" s="64"/>
      <c r="DA4" s="65">
        <v>0.05</v>
      </c>
      <c r="DB4" s="132"/>
      <c r="DC4" s="132"/>
      <c r="DD4" s="132"/>
      <c r="DE4" s="132"/>
      <c r="DF4" s="132"/>
      <c r="DG4" s="132"/>
      <c r="DH4" s="132"/>
      <c r="DI4" s="132"/>
      <c r="DT4" s="435" t="s">
        <v>189</v>
      </c>
      <c r="DU4" s="435"/>
      <c r="DV4" s="437">
        <f>'Loan Amortization'!F31</f>
        <v>0</v>
      </c>
      <c r="DZ4" s="132"/>
      <c r="EA4" s="132"/>
      <c r="EB4" s="132"/>
      <c r="EC4" s="132"/>
      <c r="ED4" s="132"/>
      <c r="EO4" s="435" t="s">
        <v>189</v>
      </c>
      <c r="EP4" s="435"/>
      <c r="EQ4" s="437">
        <f>'Loan Amortization'!F32</f>
        <v>0</v>
      </c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D4" s="132"/>
      <c r="FE4" s="132"/>
      <c r="FF4" s="132"/>
      <c r="FG4" s="132"/>
    </row>
    <row r="5" spans="1:163" x14ac:dyDescent="0.25">
      <c r="C5" s="64" t="s">
        <v>190</v>
      </c>
      <c r="D5" s="64"/>
      <c r="E5" s="65">
        <f>'Loan Amortization'!I18</f>
        <v>0</v>
      </c>
      <c r="N5" s="66"/>
      <c r="O5" s="67"/>
      <c r="R5" s="64" t="s">
        <v>190</v>
      </c>
      <c r="S5" s="64"/>
      <c r="T5" s="65">
        <f>'Loan Amortization'!I19</f>
        <v>0</v>
      </c>
      <c r="AD5" s="67"/>
      <c r="AG5" s="64" t="s">
        <v>190</v>
      </c>
      <c r="AH5" s="64"/>
      <c r="AI5" s="65">
        <f>'Loan Amortization'!I20</f>
        <v>0</v>
      </c>
      <c r="AS5" s="67"/>
      <c r="AV5" s="64" t="s">
        <v>190</v>
      </c>
      <c r="AW5" s="64"/>
      <c r="AX5" s="65">
        <f>'Loan Amortization'!I21</f>
        <v>0</v>
      </c>
      <c r="BH5" s="132"/>
      <c r="BI5" s="64" t="s">
        <v>190</v>
      </c>
      <c r="BJ5" s="64"/>
      <c r="BK5" s="65">
        <f>'Loan Amortization'!G25</f>
        <v>0</v>
      </c>
      <c r="BL5" s="132"/>
      <c r="BM5" s="132"/>
      <c r="BN5" s="132"/>
      <c r="BO5" s="132"/>
      <c r="BP5" s="132"/>
      <c r="BQ5" s="132"/>
      <c r="BR5" s="132"/>
      <c r="BS5" s="132"/>
      <c r="CB5" s="132"/>
      <c r="CC5" s="132"/>
      <c r="CD5" s="64" t="s">
        <v>190</v>
      </c>
      <c r="CE5" s="64"/>
      <c r="CF5" s="65">
        <f>'Loan Amortization'!J26</f>
        <v>0</v>
      </c>
      <c r="CG5" s="132"/>
      <c r="CH5" s="132"/>
      <c r="CI5" s="132"/>
      <c r="CJ5" s="132"/>
      <c r="CK5" s="132"/>
      <c r="CL5" s="132"/>
      <c r="CM5" s="132"/>
      <c r="CN5" s="132"/>
      <c r="CO5" s="132"/>
      <c r="CW5" s="67"/>
      <c r="CX5" s="132"/>
      <c r="CY5" s="64" t="s">
        <v>190</v>
      </c>
      <c r="CZ5" s="64"/>
      <c r="DA5" s="65">
        <f>'Loan Amortization'!J27</f>
        <v>0</v>
      </c>
      <c r="DB5" s="132"/>
      <c r="DC5" s="132"/>
      <c r="DD5" s="132"/>
      <c r="DE5" s="132"/>
      <c r="DF5" s="132"/>
      <c r="DG5" s="132"/>
      <c r="DH5" s="132"/>
      <c r="DI5" s="132"/>
      <c r="DT5" s="435" t="s">
        <v>509</v>
      </c>
      <c r="DU5" s="435"/>
      <c r="DV5" s="437">
        <f>'Loan Amortization'!I31</f>
        <v>0</v>
      </c>
      <c r="DZ5" s="132"/>
      <c r="EA5" s="132"/>
      <c r="EB5" s="132"/>
      <c r="EC5" s="132"/>
      <c r="ED5" s="132"/>
      <c r="EO5" s="435" t="s">
        <v>510</v>
      </c>
      <c r="EP5" s="435"/>
      <c r="EQ5" s="437">
        <f>'Loan Amortization'!I32</f>
        <v>0</v>
      </c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D5" s="132"/>
      <c r="FE5" s="132"/>
      <c r="FF5" s="132"/>
      <c r="FG5" s="132"/>
    </row>
    <row r="6" spans="1:163" x14ac:dyDescent="0.25">
      <c r="C6" s="64" t="s">
        <v>191</v>
      </c>
      <c r="D6" s="64"/>
      <c r="E6" s="64">
        <f>IF('Loan Amortization'!G18=0,E8,'Loan Amortization'!G18)</f>
        <v>0</v>
      </c>
      <c r="N6" s="66"/>
      <c r="O6" s="67"/>
      <c r="R6" s="64" t="s">
        <v>191</v>
      </c>
      <c r="S6" s="64"/>
      <c r="T6" s="64" t="e">
        <f>IF('Loan Amortization'!G19=0,T8,'Loan Amortization'!G19)</f>
        <v>#REF!</v>
      </c>
      <c r="AD6" s="67"/>
      <c r="AG6" s="64" t="s">
        <v>191</v>
      </c>
      <c r="AH6" s="64"/>
      <c r="AI6" s="64" t="e">
        <f>IF('Loan Amortization'!G20=0,AI8,'Loan Amortization'!G20)</f>
        <v>#REF!</v>
      </c>
      <c r="AS6" s="67"/>
      <c r="AV6" s="64" t="s">
        <v>191</v>
      </c>
      <c r="AW6" s="64"/>
      <c r="AX6" s="64" t="e">
        <f>IF('Loan Amortization'!G21=0,AX8,'Loan Amortization'!G21)</f>
        <v>#REF!</v>
      </c>
      <c r="BH6" s="132"/>
      <c r="BI6" s="64" t="s">
        <v>191</v>
      </c>
      <c r="BJ6" s="64"/>
      <c r="BK6" s="223">
        <f>'Loan Amortization'!K25</f>
        <v>0</v>
      </c>
      <c r="BL6" s="132"/>
      <c r="BM6" s="132"/>
      <c r="BN6" s="132"/>
      <c r="BO6" s="132"/>
      <c r="BP6" s="132"/>
      <c r="BQ6" s="132"/>
      <c r="BR6" s="132"/>
      <c r="BS6" s="132"/>
      <c r="CB6" s="132"/>
      <c r="CC6" s="132"/>
      <c r="CD6" s="64" t="s">
        <v>191</v>
      </c>
      <c r="CE6" s="64"/>
      <c r="CF6" s="223">
        <f>'Loan Amortization'!K26</f>
        <v>0</v>
      </c>
      <c r="CG6" s="132"/>
      <c r="CH6" s="132"/>
      <c r="CI6" s="132"/>
      <c r="CJ6" s="132"/>
      <c r="CK6" s="132"/>
      <c r="CL6" s="132"/>
      <c r="CM6" s="132"/>
      <c r="CN6" s="132"/>
      <c r="CO6" s="132"/>
      <c r="CW6" s="67"/>
      <c r="CX6" s="132"/>
      <c r="CY6" s="64" t="s">
        <v>191</v>
      </c>
      <c r="CZ6" s="64"/>
      <c r="DA6" s="223">
        <f>'Loan Amortization'!K27</f>
        <v>0</v>
      </c>
      <c r="DB6" s="132"/>
      <c r="DC6" s="132"/>
      <c r="DD6" s="132"/>
      <c r="DE6" s="132"/>
      <c r="DF6" s="132"/>
      <c r="DG6" s="132"/>
      <c r="DH6" s="132"/>
      <c r="DI6" s="132"/>
      <c r="DT6" s="435" t="s">
        <v>191</v>
      </c>
      <c r="DU6" s="435"/>
      <c r="DV6" s="435">
        <f>'Loan Amortization'!J31</f>
        <v>0</v>
      </c>
      <c r="DZ6" s="132"/>
      <c r="EA6" s="132"/>
      <c r="EB6" s="132"/>
      <c r="EC6" s="132"/>
      <c r="ED6" s="132"/>
      <c r="EO6" s="435" t="s">
        <v>191</v>
      </c>
      <c r="EP6" s="435"/>
      <c r="EQ6" s="435">
        <f>'Loan Amortization'!J32</f>
        <v>0</v>
      </c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D6" s="132"/>
      <c r="FE6" s="132"/>
      <c r="FF6" s="132"/>
      <c r="FG6" s="132"/>
    </row>
    <row r="7" spans="1:163" x14ac:dyDescent="0.25">
      <c r="C7" s="64" t="s">
        <v>192</v>
      </c>
      <c r="D7" s="64"/>
      <c r="E7" s="64">
        <f>'Loan Amortization'!F18</f>
        <v>0</v>
      </c>
      <c r="N7" s="66"/>
      <c r="O7" s="69"/>
      <c r="R7" s="64" t="s">
        <v>192</v>
      </c>
      <c r="S7" s="64"/>
      <c r="T7" s="64">
        <f>'Loan Amortization'!F19</f>
        <v>0</v>
      </c>
      <c r="AD7" s="69"/>
      <c r="AG7" s="64" t="s">
        <v>192</v>
      </c>
      <c r="AH7" s="64"/>
      <c r="AI7" s="64">
        <f>'Loan Amortization'!F20</f>
        <v>0</v>
      </c>
      <c r="AS7" s="69"/>
      <c r="AV7" s="64" t="s">
        <v>192</v>
      </c>
      <c r="AW7" s="64"/>
      <c r="AX7" s="64">
        <f>'Loan Amortization'!F21</f>
        <v>0</v>
      </c>
      <c r="BH7" s="132"/>
      <c r="BI7" s="64" t="s">
        <v>192</v>
      </c>
      <c r="BJ7" s="64"/>
      <c r="BK7" s="64">
        <f>'Loan Amortization'!F25</f>
        <v>0</v>
      </c>
      <c r="BL7" s="132"/>
      <c r="BM7" s="132"/>
      <c r="BN7" s="132"/>
      <c r="BO7" s="132"/>
      <c r="BP7" s="132"/>
      <c r="BQ7" s="132"/>
      <c r="BR7" s="132"/>
      <c r="BS7" s="132"/>
      <c r="CB7" s="132"/>
      <c r="CC7" s="132"/>
      <c r="CD7" s="64" t="s">
        <v>192</v>
      </c>
      <c r="CE7" s="64"/>
      <c r="CF7" s="64">
        <f>'Loan Amortization'!F26</f>
        <v>0</v>
      </c>
      <c r="CG7" s="132"/>
      <c r="CH7" s="132"/>
      <c r="CI7" s="132"/>
      <c r="CJ7" s="132"/>
      <c r="CK7" s="132"/>
      <c r="CL7" s="132"/>
      <c r="CM7" s="132"/>
      <c r="CN7" s="132"/>
      <c r="CO7" s="132"/>
      <c r="CW7" s="69"/>
      <c r="CX7" s="132"/>
      <c r="CY7" s="64" t="s">
        <v>192</v>
      </c>
      <c r="CZ7" s="64"/>
      <c r="DA7" s="64">
        <f>'Loan Amortization'!F27</f>
        <v>0</v>
      </c>
      <c r="DB7" s="132"/>
      <c r="DC7" s="132"/>
      <c r="DD7" s="132"/>
      <c r="DE7" s="132"/>
      <c r="DF7" s="132"/>
      <c r="DG7" s="132"/>
      <c r="DH7" s="132"/>
      <c r="DI7" s="132"/>
      <c r="DT7" s="435" t="s">
        <v>192</v>
      </c>
      <c r="DU7" s="435"/>
      <c r="DV7" s="435">
        <v>0</v>
      </c>
      <c r="DZ7" s="132"/>
      <c r="EA7" s="132"/>
      <c r="EB7" s="132"/>
      <c r="EC7" s="132"/>
      <c r="ED7" s="132"/>
      <c r="EO7" s="435" t="s">
        <v>192</v>
      </c>
      <c r="EP7" s="435"/>
      <c r="EQ7" s="435">
        <v>0</v>
      </c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D7" s="132"/>
      <c r="FE7" s="132"/>
      <c r="FF7" s="132"/>
      <c r="FG7" s="132"/>
    </row>
    <row r="8" spans="1:163" x14ac:dyDescent="0.25">
      <c r="C8" s="64" t="s">
        <v>193</v>
      </c>
      <c r="D8" s="64"/>
      <c r="E8" s="64">
        <f>'Loan Amortization'!H18</f>
        <v>0</v>
      </c>
      <c r="N8" s="66"/>
      <c r="O8" s="69"/>
      <c r="R8" s="64" t="s">
        <v>193</v>
      </c>
      <c r="S8" s="64"/>
      <c r="T8" s="64">
        <f>'Loan Amortization'!H19</f>
        <v>0</v>
      </c>
      <c r="AD8" s="69"/>
      <c r="AG8" s="64" t="s">
        <v>193</v>
      </c>
      <c r="AH8" s="64"/>
      <c r="AI8" s="64">
        <f>'Loan Amortization'!H20</f>
        <v>0</v>
      </c>
      <c r="AS8" s="69"/>
      <c r="AV8" s="64" t="s">
        <v>193</v>
      </c>
      <c r="AW8" s="64"/>
      <c r="AX8" s="64">
        <f>'Loan Amortization'!H21</f>
        <v>0</v>
      </c>
      <c r="BH8" s="132"/>
      <c r="BI8" s="64" t="s">
        <v>193</v>
      </c>
      <c r="BJ8" s="64"/>
      <c r="BK8" s="223">
        <f>'Loan Amortization'!I25</f>
        <v>0</v>
      </c>
      <c r="BL8" s="132"/>
      <c r="BM8" s="132"/>
      <c r="BN8" s="132"/>
      <c r="BO8" s="132"/>
      <c r="BP8" s="132"/>
      <c r="BQ8" s="132"/>
      <c r="BR8" s="132"/>
      <c r="BS8" s="132"/>
      <c r="CB8" s="132"/>
      <c r="CC8" s="132"/>
      <c r="CD8" s="64" t="s">
        <v>193</v>
      </c>
      <c r="CE8" s="64"/>
      <c r="CF8" s="64">
        <f>CF6</f>
        <v>0</v>
      </c>
      <c r="CG8" s="132"/>
      <c r="CH8" s="132"/>
      <c r="CI8" s="132"/>
      <c r="CJ8" s="132"/>
      <c r="CK8" s="132"/>
      <c r="CL8" s="132"/>
      <c r="CM8" s="132"/>
      <c r="CN8" s="132"/>
      <c r="CO8" s="132"/>
      <c r="CW8" s="69"/>
      <c r="CX8" s="132"/>
      <c r="CY8" s="64" t="s">
        <v>193</v>
      </c>
      <c r="CZ8" s="64"/>
      <c r="DA8" s="64">
        <f>DA6</f>
        <v>0</v>
      </c>
      <c r="DB8" s="132"/>
      <c r="DC8" s="132"/>
      <c r="DD8" s="132"/>
      <c r="DE8" s="132"/>
      <c r="DF8" s="132"/>
      <c r="DG8" s="132"/>
      <c r="DH8" s="132"/>
      <c r="DI8" s="132"/>
      <c r="DT8" s="435" t="s">
        <v>193</v>
      </c>
      <c r="DU8" s="435"/>
      <c r="DV8" s="435">
        <f>'Loan Amortization'!H31</f>
        <v>0</v>
      </c>
      <c r="DZ8" s="132"/>
      <c r="EA8" s="132"/>
      <c r="EB8" s="132"/>
      <c r="EC8" s="132"/>
      <c r="ED8" s="132"/>
      <c r="EO8" s="435" t="s">
        <v>193</v>
      </c>
      <c r="EP8" s="435"/>
      <c r="EQ8" s="435">
        <f>'Loan Amortization'!H32</f>
        <v>0</v>
      </c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D8" s="132"/>
      <c r="FE8" s="132"/>
      <c r="FF8" s="132"/>
      <c r="FG8" s="132"/>
    </row>
    <row r="9" spans="1:163" s="357" customFormat="1" x14ac:dyDescent="0.25">
      <c r="N9" s="358"/>
      <c r="O9" s="359"/>
      <c r="AD9" s="359"/>
      <c r="AS9" s="359"/>
      <c r="BI9" s="73" t="s">
        <v>501</v>
      </c>
      <c r="BJ9" s="73"/>
      <c r="BK9" s="380">
        <f>'Loan Amortization'!H25</f>
        <v>0</v>
      </c>
      <c r="CD9" s="73" t="s">
        <v>278</v>
      </c>
      <c r="CE9" s="73"/>
      <c r="CF9" s="380">
        <f>'Loan Amortization'!H26</f>
        <v>0</v>
      </c>
      <c r="CW9" s="359"/>
      <c r="CY9" s="73" t="s">
        <v>278</v>
      </c>
      <c r="CZ9" s="73"/>
      <c r="DA9" s="382">
        <f>'Loan Amortization'!H27</f>
        <v>0</v>
      </c>
      <c r="DT9" s="435" t="s">
        <v>279</v>
      </c>
      <c r="DU9" s="435"/>
      <c r="DV9" s="436">
        <f>'Loan Amortization'!G31</f>
        <v>0</v>
      </c>
      <c r="EO9" s="435" t="s">
        <v>279</v>
      </c>
      <c r="EP9" s="435"/>
      <c r="EQ9" s="437">
        <f>'Loan Amortization'!G32</f>
        <v>0</v>
      </c>
      <c r="FC9" s="361"/>
    </row>
    <row r="10" spans="1:163" s="357" customFormat="1" x14ac:dyDescent="0.25">
      <c r="N10" s="358"/>
      <c r="O10" s="359"/>
      <c r="AD10" s="359"/>
      <c r="AS10" s="359"/>
      <c r="BK10" s="360"/>
      <c r="CW10" s="359"/>
      <c r="EH10"/>
      <c r="FC10" s="329"/>
    </row>
    <row r="11" spans="1:163" x14ac:dyDescent="0.25">
      <c r="N11" s="66"/>
      <c r="O11" s="69"/>
      <c r="AD11" s="69"/>
      <c r="AS11" s="69"/>
      <c r="BH11" s="132"/>
      <c r="BI11" s="356" t="s">
        <v>495</v>
      </c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U11" s="356" t="s">
        <v>278</v>
      </c>
      <c r="BV11" s="356"/>
      <c r="BW11" s="356"/>
      <c r="BX11" s="356"/>
      <c r="BY11" s="356"/>
      <c r="BZ11" s="356"/>
      <c r="CA11" s="356"/>
      <c r="CB11" s="132"/>
      <c r="CC11" s="132"/>
      <c r="CD11" s="356" t="s">
        <v>495</v>
      </c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132"/>
      <c r="CP11" s="356" t="s">
        <v>278</v>
      </c>
      <c r="CQ11" s="356"/>
      <c r="CR11" s="356"/>
      <c r="CS11" s="356"/>
      <c r="CT11" s="356"/>
      <c r="CU11" s="356"/>
      <c r="CV11" s="356"/>
      <c r="CW11" s="69"/>
      <c r="CX11" s="132"/>
      <c r="CY11" s="356" t="s">
        <v>495</v>
      </c>
      <c r="CZ11" s="356"/>
      <c r="DA11" s="356"/>
      <c r="DB11" s="356"/>
      <c r="DC11" s="356"/>
      <c r="DD11" s="356"/>
      <c r="DE11" s="356"/>
      <c r="DF11" s="356"/>
      <c r="DG11" s="356"/>
      <c r="DH11" s="356"/>
      <c r="DI11" s="356"/>
      <c r="DK11" s="356" t="s">
        <v>278</v>
      </c>
      <c r="DL11" s="356"/>
      <c r="DM11" s="356"/>
      <c r="DN11" s="356"/>
      <c r="DO11" s="356"/>
      <c r="DP11" s="356"/>
      <c r="DQ11" s="356"/>
      <c r="DT11" s="356" t="s">
        <v>495</v>
      </c>
      <c r="DU11" s="356"/>
      <c r="DV11" s="356"/>
      <c r="DW11" s="356"/>
      <c r="DX11" s="356"/>
      <c r="DY11" s="356"/>
      <c r="DZ11" s="356"/>
      <c r="EA11" s="356"/>
      <c r="EB11" s="356"/>
      <c r="EC11" s="356"/>
      <c r="ED11" s="356"/>
      <c r="EF11" s="356" t="s">
        <v>115</v>
      </c>
      <c r="EG11" s="356"/>
      <c r="EH11" s="356"/>
      <c r="EI11" s="356"/>
      <c r="EJ11" s="356"/>
      <c r="EK11" s="356"/>
      <c r="EL11" s="356"/>
      <c r="EM11" s="356"/>
      <c r="EO11" s="356" t="s">
        <v>495</v>
      </c>
      <c r="EP11" s="356"/>
      <c r="EQ11" s="356"/>
      <c r="ER11" s="356"/>
      <c r="ES11" s="356"/>
      <c r="ET11" s="356"/>
      <c r="EU11" s="356"/>
      <c r="EV11" s="356"/>
      <c r="EW11" s="356"/>
      <c r="EX11" s="356"/>
      <c r="EY11" s="356"/>
      <c r="EZ11" s="132"/>
      <c r="FA11" s="356" t="s">
        <v>115</v>
      </c>
      <c r="FB11" s="356"/>
      <c r="FC11" s="377"/>
      <c r="FD11" s="356"/>
      <c r="FE11" s="356"/>
      <c r="FF11" s="356"/>
      <c r="FG11" s="356"/>
    </row>
    <row r="12" spans="1:163" ht="45" x14ac:dyDescent="0.25">
      <c r="A12" s="381" t="s">
        <v>144</v>
      </c>
      <c r="B12" s="328" t="s">
        <v>208</v>
      </c>
      <c r="C12" s="70" t="s">
        <v>194</v>
      </c>
      <c r="D12" s="70"/>
      <c r="E12" s="70" t="s">
        <v>195</v>
      </c>
      <c r="F12" s="70"/>
      <c r="G12" s="70" t="s">
        <v>196</v>
      </c>
      <c r="I12" s="70" t="s">
        <v>197</v>
      </c>
      <c r="K12" s="70" t="s">
        <v>198</v>
      </c>
      <c r="M12" s="70" t="s">
        <v>199</v>
      </c>
      <c r="N12" s="66"/>
      <c r="O12" s="69"/>
      <c r="R12" s="70" t="s">
        <v>194</v>
      </c>
      <c r="S12" s="70"/>
      <c r="T12" s="70" t="s">
        <v>195</v>
      </c>
      <c r="U12" s="70"/>
      <c r="V12" s="70" t="s">
        <v>196</v>
      </c>
      <c r="X12" s="70" t="s">
        <v>197</v>
      </c>
      <c r="Z12" s="70" t="s">
        <v>198</v>
      </c>
      <c r="AB12" s="70" t="s">
        <v>199</v>
      </c>
      <c r="AD12" s="69"/>
      <c r="AG12" s="70" t="s">
        <v>194</v>
      </c>
      <c r="AH12" s="70"/>
      <c r="AI12" s="70" t="s">
        <v>195</v>
      </c>
      <c r="AJ12" s="70"/>
      <c r="AK12" s="70" t="s">
        <v>196</v>
      </c>
      <c r="AM12" s="70" t="s">
        <v>197</v>
      </c>
      <c r="AO12" s="70" t="s">
        <v>198</v>
      </c>
      <c r="AQ12" s="70" t="s">
        <v>199</v>
      </c>
      <c r="AS12" s="69"/>
      <c r="AV12" s="70" t="s">
        <v>194</v>
      </c>
      <c r="AW12" s="70"/>
      <c r="AX12" s="70" t="s">
        <v>195</v>
      </c>
      <c r="AY12" s="70"/>
      <c r="AZ12" s="70" t="s">
        <v>196</v>
      </c>
      <c r="BB12" s="70" t="s">
        <v>197</v>
      </c>
      <c r="BD12" s="70" t="s">
        <v>198</v>
      </c>
      <c r="BF12" s="70" t="s">
        <v>199</v>
      </c>
      <c r="BG12" s="70"/>
      <c r="BH12" s="132"/>
      <c r="BI12" s="70" t="s">
        <v>194</v>
      </c>
      <c r="BJ12" s="70"/>
      <c r="BK12" s="70" t="s">
        <v>195</v>
      </c>
      <c r="BL12" s="70"/>
      <c r="BM12" s="70" t="s">
        <v>196</v>
      </c>
      <c r="BN12" s="132"/>
      <c r="BO12" s="70" t="s">
        <v>197</v>
      </c>
      <c r="BP12" s="132"/>
      <c r="BQ12" s="70" t="s">
        <v>198</v>
      </c>
      <c r="BR12" s="132"/>
      <c r="BS12" s="70" t="s">
        <v>199</v>
      </c>
      <c r="BT12" s="70"/>
      <c r="BU12" s="70" t="s">
        <v>195</v>
      </c>
      <c r="BV12" s="325" t="s">
        <v>493</v>
      </c>
      <c r="BW12" s="325" t="s">
        <v>278</v>
      </c>
      <c r="BX12" s="325" t="s">
        <v>181</v>
      </c>
      <c r="BY12" s="325" t="s">
        <v>182</v>
      </c>
      <c r="BZ12" s="325" t="s">
        <v>503</v>
      </c>
      <c r="CA12" s="325" t="s">
        <v>496</v>
      </c>
      <c r="CB12" s="132"/>
      <c r="CC12" s="132"/>
      <c r="CD12" s="70" t="s">
        <v>194</v>
      </c>
      <c r="CE12" s="70"/>
      <c r="CF12" s="70" t="s">
        <v>195</v>
      </c>
      <c r="CG12" s="70"/>
      <c r="CH12" s="70" t="s">
        <v>196</v>
      </c>
      <c r="CI12" s="132"/>
      <c r="CJ12" s="70" t="s">
        <v>197</v>
      </c>
      <c r="CK12" s="132"/>
      <c r="CL12" s="70" t="s">
        <v>198</v>
      </c>
      <c r="CM12" s="132"/>
      <c r="CN12" s="70" t="s">
        <v>199</v>
      </c>
      <c r="CO12" s="132"/>
      <c r="CP12" s="70" t="s">
        <v>195</v>
      </c>
      <c r="CQ12" s="325" t="s">
        <v>493</v>
      </c>
      <c r="CR12" s="325" t="s">
        <v>278</v>
      </c>
      <c r="CS12" s="325" t="s">
        <v>181</v>
      </c>
      <c r="CT12" s="325" t="s">
        <v>182</v>
      </c>
      <c r="CU12" s="325" t="s">
        <v>503</v>
      </c>
      <c r="CV12" s="325" t="s">
        <v>496</v>
      </c>
      <c r="CW12" s="69"/>
      <c r="CX12" s="132"/>
      <c r="CY12" s="70" t="s">
        <v>194</v>
      </c>
      <c r="CZ12" s="70"/>
      <c r="DA12" s="70" t="s">
        <v>195</v>
      </c>
      <c r="DB12" s="70"/>
      <c r="DC12" s="70" t="s">
        <v>196</v>
      </c>
      <c r="DD12" s="132"/>
      <c r="DE12" s="70" t="s">
        <v>197</v>
      </c>
      <c r="DF12" s="132"/>
      <c r="DG12" s="70" t="s">
        <v>198</v>
      </c>
      <c r="DH12" s="132"/>
      <c r="DI12" s="70" t="s">
        <v>199</v>
      </c>
      <c r="DJ12" s="70"/>
      <c r="DK12" s="70" t="s">
        <v>195</v>
      </c>
      <c r="DL12" s="325" t="s">
        <v>493</v>
      </c>
      <c r="DM12" s="325" t="s">
        <v>278</v>
      </c>
      <c r="DN12" s="325" t="s">
        <v>181</v>
      </c>
      <c r="DO12" s="325" t="s">
        <v>182</v>
      </c>
      <c r="DP12" s="325" t="s">
        <v>503</v>
      </c>
      <c r="DQ12" s="325" t="s">
        <v>496</v>
      </c>
      <c r="DR12" s="70"/>
      <c r="DS12" s="371" t="s">
        <v>208</v>
      </c>
      <c r="DT12" s="70" t="s">
        <v>194</v>
      </c>
      <c r="DU12" s="70"/>
      <c r="DV12" s="70" t="s">
        <v>195</v>
      </c>
      <c r="DW12" s="70"/>
      <c r="DX12" s="70" t="s">
        <v>196</v>
      </c>
      <c r="DZ12" s="70" t="s">
        <v>197</v>
      </c>
      <c r="EA12" s="132"/>
      <c r="EB12" s="70" t="s">
        <v>198</v>
      </c>
      <c r="EC12" s="132"/>
      <c r="ED12" s="70" t="s">
        <v>199</v>
      </c>
      <c r="EF12" s="369" t="s">
        <v>195</v>
      </c>
      <c r="EG12" s="370" t="s">
        <v>493</v>
      </c>
      <c r="EH12" s="370" t="s">
        <v>505</v>
      </c>
      <c r="EI12" s="370" t="s">
        <v>182</v>
      </c>
      <c r="EJ12" s="370" t="s">
        <v>181</v>
      </c>
      <c r="EK12" s="370" t="s">
        <v>506</v>
      </c>
      <c r="EL12" s="370" t="s">
        <v>496</v>
      </c>
      <c r="EM12" s="370"/>
      <c r="EN12" s="371" t="s">
        <v>208</v>
      </c>
      <c r="EO12" s="70" t="s">
        <v>194</v>
      </c>
      <c r="EP12" s="70"/>
      <c r="EQ12" s="70" t="s">
        <v>195</v>
      </c>
      <c r="ER12" s="70"/>
      <c r="ES12" s="70" t="s">
        <v>196</v>
      </c>
      <c r="ET12" s="132"/>
      <c r="EU12" s="70" t="s">
        <v>197</v>
      </c>
      <c r="EV12" s="132"/>
      <c r="EW12" s="70" t="s">
        <v>198</v>
      </c>
      <c r="EX12" s="132"/>
      <c r="EY12" s="70" t="s">
        <v>199</v>
      </c>
      <c r="EZ12" s="132"/>
      <c r="FA12" s="369" t="s">
        <v>195</v>
      </c>
      <c r="FB12" s="370" t="s">
        <v>493</v>
      </c>
      <c r="FC12" s="378" t="s">
        <v>505</v>
      </c>
      <c r="FD12" s="370" t="s">
        <v>182</v>
      </c>
      <c r="FE12" s="370" t="s">
        <v>181</v>
      </c>
      <c r="FF12" s="370" t="s">
        <v>506</v>
      </c>
      <c r="FG12" s="370" t="s">
        <v>496</v>
      </c>
    </row>
    <row r="13" spans="1:163" ht="6" customHeight="1" x14ac:dyDescent="0.25">
      <c r="C13" s="70"/>
      <c r="D13" s="70"/>
      <c r="E13" s="70"/>
      <c r="F13" s="70"/>
      <c r="G13" s="70"/>
      <c r="I13" s="70"/>
      <c r="N13" s="66"/>
      <c r="O13" s="69"/>
      <c r="R13" s="70"/>
      <c r="S13" s="70"/>
      <c r="T13" s="70"/>
      <c r="U13" s="70"/>
      <c r="V13" s="70"/>
      <c r="X13" s="70"/>
      <c r="AD13" s="69"/>
      <c r="AG13" s="70"/>
      <c r="AH13" s="70"/>
      <c r="AI13" s="70"/>
      <c r="AJ13" s="70"/>
      <c r="AK13" s="70"/>
      <c r="AM13" s="70"/>
      <c r="AS13" s="69"/>
      <c r="AV13" s="70"/>
      <c r="AW13" s="70"/>
      <c r="AX13" s="70"/>
      <c r="AY13" s="70"/>
      <c r="AZ13" s="70"/>
      <c r="BB13" s="70"/>
      <c r="BH13" s="132"/>
      <c r="BI13" s="70"/>
      <c r="BJ13" s="70"/>
      <c r="BK13" s="70"/>
      <c r="BL13" s="70"/>
      <c r="BM13" s="70"/>
      <c r="BN13" s="132"/>
      <c r="BO13" s="70"/>
      <c r="BP13" s="132"/>
      <c r="BQ13" s="132"/>
      <c r="BR13" s="132"/>
      <c r="BS13" s="132"/>
      <c r="CB13" s="132"/>
      <c r="CC13" s="132"/>
      <c r="CD13" s="70"/>
      <c r="CE13" s="70"/>
      <c r="CF13" s="70"/>
      <c r="CG13" s="70"/>
      <c r="CH13" s="208"/>
      <c r="CI13" s="132"/>
      <c r="CJ13" s="70"/>
      <c r="CK13" s="132"/>
      <c r="CL13" s="132"/>
      <c r="CM13" s="132"/>
      <c r="CN13" s="132"/>
      <c r="CO13" s="132"/>
      <c r="CW13" s="69"/>
      <c r="CX13" s="132"/>
      <c r="CY13" s="70"/>
      <c r="CZ13" s="70"/>
      <c r="DA13" s="70"/>
      <c r="DB13" s="70"/>
      <c r="DC13" s="70"/>
      <c r="DD13" s="132"/>
      <c r="DE13" s="70"/>
      <c r="DF13" s="132"/>
      <c r="DG13" s="132"/>
      <c r="DH13" s="132"/>
      <c r="DI13" s="132"/>
      <c r="DT13" s="70"/>
      <c r="DU13" s="70"/>
      <c r="DV13" s="70"/>
      <c r="DW13" s="70"/>
      <c r="DX13" s="70"/>
      <c r="DZ13" s="70"/>
      <c r="EA13" s="132"/>
      <c r="EB13" s="132"/>
      <c r="EC13" s="132"/>
      <c r="ED13" s="132"/>
      <c r="EJ13" s="326"/>
      <c r="EN13" s="357"/>
      <c r="EO13" s="70"/>
      <c r="EP13" s="70"/>
      <c r="EQ13" s="70"/>
      <c r="ER13" s="70"/>
      <c r="ES13" s="70"/>
      <c r="ET13" s="132"/>
      <c r="EU13" s="70"/>
      <c r="EV13" s="132"/>
      <c r="EW13" s="132"/>
      <c r="EX13" s="132"/>
      <c r="EY13" s="132"/>
      <c r="EZ13" s="132"/>
      <c r="FA13" s="132"/>
      <c r="FB13" s="132"/>
      <c r="FD13" s="132"/>
      <c r="FE13" s="326"/>
      <c r="FF13" s="132"/>
      <c r="FG13" s="132"/>
    </row>
    <row r="14" spans="1:163" x14ac:dyDescent="0.25">
      <c r="A14" s="132">
        <v>1</v>
      </c>
      <c r="B14" s="71">
        <v>1</v>
      </c>
      <c r="C14" s="68">
        <f>IF(B14-E$7&gt;E$8,0,IF(B14&lt;=E$6,IF(B14&lt;=E$7,E$4/12*E$3,-IPMT(E$4/12,B14-E$7,E$8,E$3)),-IPMT(E$5/12,B14-E$6,E$8-(E$6-E$7),M14)))</f>
        <v>0</v>
      </c>
      <c r="E14" s="68">
        <f>IF(B14-E$7&gt;E$8,0,IF(B14&lt;=E$6,IF(B14&lt;=E$7,0,-PPMT(E$4/12,B14-E$7,E$8,E$3)),-PPMT(E$5/12,B14-E$6,E$8-(E$6-E$7),M14)))</f>
        <v>0</v>
      </c>
      <c r="G14" s="91"/>
      <c r="I14" s="68">
        <f>C14+E14+G14</f>
        <v>0</v>
      </c>
      <c r="K14" s="72">
        <f>E3-E14-G14</f>
        <v>0</v>
      </c>
      <c r="M14" s="72">
        <f t="shared" ref="M14:M77" si="0">INDEX(B$14:K$373,E$6,10)</f>
        <v>0</v>
      </c>
      <c r="N14" s="66"/>
      <c r="O14" s="69"/>
      <c r="Q14" s="71">
        <v>1</v>
      </c>
      <c r="R14" s="68">
        <f>IF(Q14-T$7&gt;T$8,0,IF(Q14&lt;=T$6,IF(Q14&lt;=T$7,T$4/12*T$3,-IPMT(T$4/12,Q14-T$7,T$8,T$3)),-IPMT(T$5/12,Q14-T$6,T$8-(T$6-T$7),AB14)))</f>
        <v>0</v>
      </c>
      <c r="T14" s="68">
        <f>IF(Q14-T$7&gt;T$8,0,IF(Q14&lt;=T$6,IF(Q14&lt;=T$7,0,-PPMT(T$4/12,Q14-T$7,T$8,T$3)),-PPMT(T$5/12,Q14-T$6,T$8-(T$6-T$7),AB14)))</f>
        <v>0</v>
      </c>
      <c r="V14" s="91"/>
      <c r="X14" s="68">
        <f>R14+T14+V14</f>
        <v>0</v>
      </c>
      <c r="Z14" s="72">
        <f>T3-T14-V14</f>
        <v>0</v>
      </c>
      <c r="AB14" s="72" t="e">
        <f t="shared" ref="AB14:AB77" si="1">INDEX(Q$14:Z$373,T$6,10)</f>
        <v>#REF!</v>
      </c>
      <c r="AD14" s="69"/>
      <c r="AF14" s="71">
        <v>1</v>
      </c>
      <c r="AG14" s="68">
        <f>IF(AF14-AI$7&gt;AI$8,0,IF(AF14&lt;=AI$6,IF(AF14&lt;=AI$7,AI$4/12*AI$3,-IPMT(AI$4/12,AF14-AI$7,AI$8,AI$3)),-IPMT(AI$5/12,AF14-AI$6,AI$8-(AI$6-AI$7),AQ14)))</f>
        <v>0</v>
      </c>
      <c r="AI14" s="68">
        <f>IF(AF14-AI$7&gt;AI$8,0,IF(AF14&lt;=AI$6,IF(AF14&lt;=AI$7,0,-PPMT(AI$4/12,AF14-AI$7,AI$8,AI$3)),-PPMT(AI$5/12,AF14-AI$6,AI$8-(AI$6-AI$7),AQ14)))</f>
        <v>0</v>
      </c>
      <c r="AK14" s="91"/>
      <c r="AM14" s="68">
        <f>AG14+AI14+AK14</f>
        <v>0</v>
      </c>
      <c r="AO14" s="72">
        <f>AI3-AI14-AK14</f>
        <v>0</v>
      </c>
      <c r="AQ14" s="72" t="e">
        <f t="shared" ref="AQ14:AQ77" si="2">INDEX(AF$14:AO$373,AI$6,10)</f>
        <v>#REF!</v>
      </c>
      <c r="AS14" s="69"/>
      <c r="AU14" s="71">
        <v>1</v>
      </c>
      <c r="AV14" s="68">
        <f>IF(AU14-AX$7&gt;AX$8,0,IF(AU14&lt;=AX$6,IF(AU14&lt;=AX$7,AX$4/12*AX$3,-IPMT(AX$4/12,AU14-AX$7,AX$8,AX$3)),-IPMT(AX$5/12,AU14-AX$6,AX$8-(AX$6-AX$7),BF14)))</f>
        <v>0</v>
      </c>
      <c r="AX14" s="68">
        <f>IF(AU14-AX$7&gt;AX$8,0,IF(AU14&lt;=AX$6,IF(AU14&lt;=AX$7,0,-PPMT(AX$4/12,AU14-AX$7,AX$8,AX$3)),-PPMT(AX$5/12,AU14-AX$6,AX$8-(AX$6-AX$7),BF14)))</f>
        <v>0</v>
      </c>
      <c r="AZ14" s="91"/>
      <c r="BB14" s="68">
        <f>AV14+AX14+AZ14</f>
        <v>0</v>
      </c>
      <c r="BD14" s="72">
        <f>AX3-AX14-AZ14</f>
        <v>0</v>
      </c>
      <c r="BF14" s="72" t="e">
        <f t="shared" ref="BF14:BF77" si="3">INDEX(AU$14:BD$373,AX$6,10)</f>
        <v>#REF!</v>
      </c>
      <c r="BG14" s="72"/>
      <c r="BH14" s="98">
        <v>1</v>
      </c>
      <c r="BI14" s="68">
        <f>IF(BH14-BK$7&gt;BK$8,0,IF(BH14&lt;=BK$6,IF(BH14&lt;=BK$7,BK$4/12*BK$3,-IPMT(BK$4/12,BH14-BK$7,BK$8,BK$3)),-IPMT(BK$5/12,BH14-BK$6,BK$8-(BK$6-BK$7),BS14)))</f>
        <v>0</v>
      </c>
      <c r="BJ14" s="132"/>
      <c r="BK14" s="68">
        <f>IF(BH14-BK$7&gt;BK$8,0,IF(BH14&lt;=BK$6,IF(BH14&lt;=BK$7,0,-PPMT(BK$4/12,BH14-BK$7,BK$8,BK$3)),-PPMT(BK$5/12,BH14-BK$6,BK$8-(BK$6-BK$7),BS14)))</f>
        <v>0</v>
      </c>
      <c r="BL14" s="132"/>
      <c r="BM14" s="91"/>
      <c r="BN14" s="132"/>
      <c r="BO14" s="68">
        <f>BI14+BK14+BM14</f>
        <v>0</v>
      </c>
      <c r="BP14" s="132"/>
      <c r="BQ14" s="72">
        <f>BK3-BK14-BM14</f>
        <v>0</v>
      </c>
      <c r="BR14" s="132"/>
      <c r="BS14" s="72">
        <f t="shared" ref="BS14:BS77" si="4">INDEX(BH$14:BQ$373,BK$6,10)</f>
        <v>0</v>
      </c>
      <c r="BT14" s="72"/>
      <c r="BU14" s="326">
        <f>BK3</f>
        <v>0</v>
      </c>
      <c r="BV14" s="326">
        <f>($BK$4/12)*BU14</f>
        <v>0</v>
      </c>
      <c r="BW14" s="326">
        <f>$BK$9/12</f>
        <v>0</v>
      </c>
      <c r="BX14" s="326">
        <f>IF(BW14-BV14&lt;0,0,BW14-BV14)</f>
        <v>0</v>
      </c>
      <c r="BY14" s="326">
        <f>BW14-BX14</f>
        <v>0</v>
      </c>
      <c r="BZ14" s="326">
        <f>BV14-BW14</f>
        <v>0</v>
      </c>
      <c r="CA14" s="329">
        <f>IF(BX14&lt;0,BU14,BU14-BX14)</f>
        <v>0</v>
      </c>
      <c r="CB14" s="132"/>
      <c r="CC14" s="71">
        <v>1</v>
      </c>
      <c r="CD14" s="68">
        <f>IF(CC14-CF$7&gt;CF$8,0,IF(CC14&lt;=CF$6,IF(CC14&lt;=CF$7,CF$4/12*CF$3,-IPMT(CF$4/12,CC14-CF$7,CF$8,CF$3)),-IPMT(CF$5/12,CC14-CF$6,CF$8-(CF$6-CF$7),CN14)))</f>
        <v>0</v>
      </c>
      <c r="CE14" s="132"/>
      <c r="CF14" s="68">
        <f>IF(CC14-CF$7&gt;CF$8,0,IF(CC14&lt;=CF$6,IF(CC14&lt;=CF$7,0,-PPMT(CF$4/12,CC14-CF$7,CF$8,CF$3)),-PPMT(CF$5/12,CC14-CF$6,CF$8-(CF$6-CF$7),CN14)))</f>
        <v>0</v>
      </c>
      <c r="CG14" s="132"/>
      <c r="CH14" s="91"/>
      <c r="CI14" s="132"/>
      <c r="CJ14" s="68">
        <f>CD14+CF14+CH14</f>
        <v>0</v>
      </c>
      <c r="CK14" s="132"/>
      <c r="CL14" s="72">
        <f>CF3-CF14-CH14</f>
        <v>0</v>
      </c>
      <c r="CM14" s="132"/>
      <c r="CN14" s="72">
        <f t="shared" ref="CN14:CN77" si="5">INDEX(CC$14:CL$373,CF$6,10)</f>
        <v>0</v>
      </c>
      <c r="CO14" s="132"/>
      <c r="CP14" s="326">
        <f>CF3</f>
        <v>0</v>
      </c>
      <c r="CQ14" s="326">
        <f>(CF$4/12)*CP14</f>
        <v>0</v>
      </c>
      <c r="CR14" s="326">
        <f>CF$9/12</f>
        <v>0</v>
      </c>
      <c r="CS14" s="326">
        <f>IF(CR14-CQ14&lt;0,0,CR14-CQ14)</f>
        <v>0</v>
      </c>
      <c r="CT14" s="326">
        <f>CR14-CS14</f>
        <v>0</v>
      </c>
      <c r="CU14" s="326">
        <f>CQ14-CR14</f>
        <v>0</v>
      </c>
      <c r="CV14" s="329">
        <f>IF(CS14&lt;0,CP14,CP14-CS14)</f>
        <v>0</v>
      </c>
      <c r="CW14" s="69"/>
      <c r="CX14" s="71">
        <v>1</v>
      </c>
      <c r="CY14" s="68">
        <f>IF(CX14-DA$7&gt;DA$8,0,IF(CX14&lt;=DA$6,IF(CX14&lt;=DA$7,DA$4/12*DA$3,-IPMT(DA$4/12,CX14-DA$7,DA$8,DA$3)),-IPMT(DA$5/12,CX14-DA$6,DA$8-(DA$6-DA$7),DI14)))</f>
        <v>0</v>
      </c>
      <c r="CZ14" s="132"/>
      <c r="DA14" s="68">
        <f>IF(CX14-DA$7&gt;DA$8,0,IF(CX14&lt;=DA$6,IF(CX14&lt;=DA$7,0,-PPMT(DA$4/12,CX14-DA$7,DA$8,DA$3)),-PPMT(DA$5/12,CX14-DA$6,DA$8-(DA$6-DA$7),DI14)))</f>
        <v>0</v>
      </c>
      <c r="DB14" s="132"/>
      <c r="DC14" s="91"/>
      <c r="DD14" s="132"/>
      <c r="DE14" s="68">
        <f>CY14+DA14+DC14</f>
        <v>0</v>
      </c>
      <c r="DF14" s="132"/>
      <c r="DG14" s="72">
        <f>DA3-DA14-DC14</f>
        <v>0</v>
      </c>
      <c r="DH14" s="132"/>
      <c r="DI14" s="72">
        <f t="shared" ref="DI14:DI77" si="6">INDEX(CX$14:DG$373,DA$6,10)</f>
        <v>0</v>
      </c>
      <c r="DJ14" s="72"/>
      <c r="DK14" s="326">
        <f>DA3</f>
        <v>0</v>
      </c>
      <c r="DL14" s="326">
        <f>(DA$4/12)*DK14</f>
        <v>0</v>
      </c>
      <c r="DM14" s="326">
        <f>$DA$9/12</f>
        <v>0</v>
      </c>
      <c r="DN14" s="326">
        <f>IF(DM14-DL14&lt;0,0,DM14-DL14)</f>
        <v>0</v>
      </c>
      <c r="DO14" s="326">
        <f>DM14-DN14</f>
        <v>0</v>
      </c>
      <c r="DP14" s="326">
        <f>DL14-DM14</f>
        <v>0</v>
      </c>
      <c r="DQ14" s="329">
        <f>IF(DN14&lt;0,DK14,DK14-DN14)</f>
        <v>0</v>
      </c>
      <c r="DR14" s="72"/>
      <c r="DS14" s="372">
        <v>1</v>
      </c>
      <c r="DT14" s="68">
        <f>IF(DS14-DV$7&gt;DV$8,0,IF(DS14&lt;=DV$6,IF(DS14&lt;=DV$7,DV$4/12*DV$3,-IPMT(DV$4/12,DS14-DV$7,DV$8,DV$3)),-IPMT(DV$5/12,DS14-DV$6,DV$8-(DV$6-DV$7),ED14)))</f>
        <v>0</v>
      </c>
      <c r="DV14" s="68">
        <f>IF(DS14-DV$7&gt;DV$8,0,IF(DS14&lt;=DV$6,IF(DS14&lt;=DV$7,0,-PPMT(DV$4/12,DS14-DV$7,DV$8,DV$3)),-PPMT(DV$5/12,DS14-DV$6,DV$8-(DV$6-DV$7),ED14)))</f>
        <v>0</v>
      </c>
      <c r="DX14" s="91"/>
      <c r="DZ14" s="68">
        <f>DT14+DV14+DX14</f>
        <v>0</v>
      </c>
      <c r="EA14" s="132"/>
      <c r="EB14" s="72">
        <f>DV3-DV14-DX14</f>
        <v>0</v>
      </c>
      <c r="EC14" s="132"/>
      <c r="ED14" s="72">
        <f t="shared" ref="ED14:ED77" si="7">INDEX(DS$14:EB$373,DV$6,10)</f>
        <v>0</v>
      </c>
      <c r="EF14" s="95">
        <f>DV3</f>
        <v>0</v>
      </c>
      <c r="EG14" s="95">
        <f>EF14*($DV$4/12)</f>
        <v>0</v>
      </c>
      <c r="EH14" s="379">
        <f>(INDEX('30 year Cash Flow'!$H$50:$AK$50,1,'Monthly Loan Amortization'!A14)/12)*$DV$9</f>
        <v>0</v>
      </c>
      <c r="EI14" s="326">
        <f>IF(EH14&lt;=EG14,EH14,EG14)</f>
        <v>0</v>
      </c>
      <c r="EJ14" s="326">
        <f t="shared" ref="EJ14:EJ37" si="8">IF(EH14&gt;EG14,EH14-EG14,0)</f>
        <v>0</v>
      </c>
      <c r="EK14" s="326">
        <f>EG14-EI14</f>
        <v>0</v>
      </c>
      <c r="EL14" s="329">
        <f t="shared" ref="EL14:EL78" si="9">IF(EF14-EJ14&lt;0,0,IF(EJ14&lt;0,EF14,EF14-EJ14))</f>
        <v>0</v>
      </c>
      <c r="EM14" s="329"/>
      <c r="EN14" s="372">
        <v>1</v>
      </c>
      <c r="EO14" s="95">
        <f>IF(EN14-EQ$7&gt;EQ$8,0,IF(EN14&lt;=EQ$6,IF(EN14&lt;=EQ$7,EQ$4/12*EQ$3,-IPMT(EQ$4/12,EN14-EQ$7,EQ$8,EQ$3)),-IPMT(EQ$5/12,EN14-EQ$6,EQ$8-(EQ$6-EQ$7),EY14)))</f>
        <v>0</v>
      </c>
      <c r="EP14" s="95"/>
      <c r="EQ14" s="95">
        <f>IF(EN14-EQ$7&gt;EQ$8,0,IF(EN14&lt;=EQ$6,IF(EN14&lt;=EQ$7,0,-PPMT(EQ$4/12,EN14-EQ$7,EQ$8,EQ$3)),-PPMT(EQ$5/12,EN14-EQ$6,EQ$8-(EQ$6-EQ$7),EY14)))</f>
        <v>0</v>
      </c>
      <c r="ER14" s="95"/>
      <c r="ES14" s="376"/>
      <c r="ET14" s="95"/>
      <c r="EU14" s="95">
        <f>EO14+EQ14+ES14</f>
        <v>0</v>
      </c>
      <c r="EV14" s="95"/>
      <c r="EW14" s="327">
        <f>EQ3-EQ14-ES14</f>
        <v>0</v>
      </c>
      <c r="EX14" s="95"/>
      <c r="EY14" s="327">
        <f t="shared" ref="EY14:EY77" si="10">INDEX(EN$14:EW$373,EQ$6,10)</f>
        <v>0</v>
      </c>
      <c r="EZ14" s="132"/>
      <c r="FA14" s="364">
        <f>EQ3</f>
        <v>0</v>
      </c>
      <c r="FB14" s="95">
        <f>FA14*(EQ4/12)</f>
        <v>0</v>
      </c>
      <c r="FC14" s="379">
        <f>(INDEX('30 year Cash Flow'!$H$50:$AK$50,1,'Monthly Loan Amortization'!A14)/12)*$EQ$9</f>
        <v>0</v>
      </c>
      <c r="FD14" s="326">
        <f>IF(FC14&lt;=FB14,FC14,FB14)</f>
        <v>0</v>
      </c>
      <c r="FE14" s="326">
        <f>IF(FC14&gt;FB14,FC14-FB14,0)</f>
        <v>0</v>
      </c>
      <c r="FF14" s="326">
        <f>FB14-FD14</f>
        <v>0</v>
      </c>
      <c r="FG14" s="329">
        <f t="shared" ref="FG14:FG78" si="11">IF(FA14-FE14&lt;0,0,IF(FE14&lt;0,FA14,FA14-FE14))</f>
        <v>0</v>
      </c>
    </row>
    <row r="15" spans="1:163" x14ac:dyDescent="0.25">
      <c r="A15" s="132">
        <f>IF(MOD(B14,12)=0,A14+1,A14)</f>
        <v>1</v>
      </c>
      <c r="B15" s="71">
        <v>2</v>
      </c>
      <c r="C15" s="68">
        <f t="shared" ref="C15:C78" si="12">IF(K15&lt;=0,0,IF(B15-E$7&gt;E$8,0,IF(B15&lt;=E$6,IF(B15&lt;=E$7,E$4/12*E$3,-IPMT(E$4/12,B15-E$7,E$8,E$3)),-IPMT(E$5/12,B15-E$6,E$8-(E$6-E$7),M15))))</f>
        <v>0</v>
      </c>
      <c r="E15" s="68">
        <f t="shared" ref="E15:E78" si="13">IF(K14&lt;=0,0,IF(B15-E$7&gt;E$8,0,IF(B15&lt;=E$6,IF(B15&lt;=E$7,0,-PPMT(E$4/12,B15-E$7,E$8,E$3)),-PPMT(E$5/12,B15-E$6,E$8-(E$6-E$7),M15))))</f>
        <v>0</v>
      </c>
      <c r="G15" s="91"/>
      <c r="I15" s="68">
        <f t="shared" ref="I15:I78" si="14">C15+E15+G15</f>
        <v>0</v>
      </c>
      <c r="K15" s="72">
        <f t="shared" ref="K15:K78" si="15">K14-E15-G15</f>
        <v>0</v>
      </c>
      <c r="M15" s="72">
        <f t="shared" si="0"/>
        <v>0</v>
      </c>
      <c r="N15" s="66"/>
      <c r="O15" s="69"/>
      <c r="Q15" s="71">
        <v>2</v>
      </c>
      <c r="R15" s="68">
        <f t="shared" ref="R15:R78" si="16">IF(Z14&lt;=0,0,IF(Q15-T$7&gt;T$8,0,IF(Q15&lt;=T$6,IF(Q15&lt;=T$7,T$4/12*T$3,-IPMT(T$4/12,Q15-T$7,T$8,T$3)),-IPMT(T$5/12,Q15-T$6,T$8-(T$6-T$7),AB15))))</f>
        <v>0</v>
      </c>
      <c r="T15" s="68">
        <f t="shared" ref="T15:T78" si="17">IF(Z14&lt;=0,0,IF(Q15-T$7&gt;T$8,0,IF(Q15&lt;=T$6,IF(Q15&lt;=T$7,0,-PPMT(T$4/12,Q15-T$7,T$8,T$3)),-PPMT(T$5/12,Q15-T$6,T$8-(T$6-T$7),AB15))))</f>
        <v>0</v>
      </c>
      <c r="V15" s="91"/>
      <c r="X15" s="68">
        <f t="shared" ref="X15:X78" si="18">R15+T15+V15</f>
        <v>0</v>
      </c>
      <c r="Z15" s="72">
        <f t="shared" ref="Z15:Z78" si="19">Z14-T15-V15</f>
        <v>0</v>
      </c>
      <c r="AB15" s="72" t="e">
        <f t="shared" si="1"/>
        <v>#REF!</v>
      </c>
      <c r="AD15" s="69"/>
      <c r="AF15" s="71">
        <v>2</v>
      </c>
      <c r="AG15" s="68">
        <f t="shared" ref="AG15:AG78" si="20">IF(AO14&lt;=0,0,IF(AF15-AI$7&gt;AI$8,0,IF(AF15&lt;=AI$6,IF(AF15&lt;=AI$7,AI$4/12*AI$3,-IPMT(AI$4/12,AF15-AI$7,AI$8,AI$3)),-IPMT(AI$5/12,AF15-AI$6,AI$8-(AI$6-AI$7),AQ15))))</f>
        <v>0</v>
      </c>
      <c r="AI15" s="68">
        <f t="shared" ref="AI15:AI78" si="21">IF(AO14&lt;=0,0,IF(AF15-AI$7&gt;AI$8,0,IF(AF15&lt;=AI$6,IF(AF15&lt;=AI$7,0,-PPMT(AI$4/12,AF15-AI$7,AI$8,AI$3)),-PPMT(AI$5/12,AF15-AI$6,AI$8-(AI$6-AI$7),AQ15))))</f>
        <v>0</v>
      </c>
      <c r="AK15" s="91"/>
      <c r="AM15" s="68">
        <f t="shared" ref="AM15:AM78" si="22">AG15+AI15+AK15</f>
        <v>0</v>
      </c>
      <c r="AO15" s="72">
        <f t="shared" ref="AO15:AO78" si="23">AO14-AI15-AK15</f>
        <v>0</v>
      </c>
      <c r="AQ15" s="72" t="e">
        <f t="shared" si="2"/>
        <v>#REF!</v>
      </c>
      <c r="AS15" s="69"/>
      <c r="AU15" s="71">
        <v>2</v>
      </c>
      <c r="AV15" s="68">
        <f t="shared" ref="AV15:AV78" si="24">IF(BD14&lt;=0,0,IF(AU15-AX$7&gt;AX$8,0,IF(AU15&lt;=AX$6,IF(AU15&lt;=AX$7,AX$4/12*AX$3,-IPMT(AX$4/12,AU15-AX$7,AX$8,AX$3)),-IPMT(AX$5/12,AU15-AX$6,AX$8-(AX$6-AX$7),BF15))))</f>
        <v>0</v>
      </c>
      <c r="AX15" s="68">
        <f t="shared" ref="AX15:AX78" si="25">IF(BD14&lt;=0,0,IF(AU15-AX$7&gt;AX$8,0,IF(AU15&lt;=AX$6,IF(AU15&lt;=AX$7,0,-PPMT(AX$4/12,AU15-AX$7,AX$8,AX$3)),-PPMT(AX$5/12,AU15-AX$6,AX$8-(AX$6-AX$7),BF15))))</f>
        <v>0</v>
      </c>
      <c r="AZ15" s="91"/>
      <c r="BB15" s="68">
        <f t="shared" ref="BB15:BB78" si="26">AV15+AX15+AZ15</f>
        <v>0</v>
      </c>
      <c r="BD15" s="72">
        <f t="shared" ref="BD15:BD78" si="27">BD14-AX15-AZ15</f>
        <v>0</v>
      </c>
      <c r="BF15" s="72" t="e">
        <f t="shared" si="3"/>
        <v>#REF!</v>
      </c>
      <c r="BG15" s="72"/>
      <c r="BH15" s="71">
        <v>2</v>
      </c>
      <c r="BI15" s="68">
        <f t="shared" ref="BI15:BI78" si="28">IF(BQ14&lt;=0,0,IF(BH15-BK$7&gt;BK$8,0,IF(BH15&lt;=BK$6,IF(BH15&lt;=BK$7,BK$4/12*BK$3,-IPMT(BK$4/12,BH15-BK$7,BK$8,BK$3)),-IPMT(BK$5/12,BH15-BK$6,BK$8-(BK$6-BK$7),BS15))))</f>
        <v>0</v>
      </c>
      <c r="BJ15" s="132"/>
      <c r="BK15" s="68">
        <f t="shared" ref="BK15:BK78" si="29">IF(BQ14&lt;=0,0,IF(BH15-BK$7&gt;BK$8,0,IF(BH15&lt;=BK$6,IF(BH15&lt;=BK$7,0,-PPMT(BK$4/12,BH15-BK$7,BK$8,BK$3)),-PPMT(BK$5/12,BH15-BK$6,BK$8-(BK$6-BK$7),BS15))))</f>
        <v>0</v>
      </c>
      <c r="BL15" s="132"/>
      <c r="BM15" s="91"/>
      <c r="BN15" s="132"/>
      <c r="BO15" s="68">
        <f t="shared" ref="BO15:BO78" si="30">BI15+BK15+BM15</f>
        <v>0</v>
      </c>
      <c r="BP15" s="132"/>
      <c r="BQ15" s="72">
        <f t="shared" ref="BQ15:BQ78" si="31">BQ14-BK15-BM15</f>
        <v>0</v>
      </c>
      <c r="BR15" s="132"/>
      <c r="BS15" s="72">
        <f t="shared" si="4"/>
        <v>0</v>
      </c>
      <c r="BT15" s="72"/>
      <c r="BU15" s="326">
        <f>CA14</f>
        <v>0</v>
      </c>
      <c r="BV15" s="326">
        <f t="shared" ref="BV15:BV78" si="32">($BK$4/12)*BU15</f>
        <v>0</v>
      </c>
      <c r="BW15" s="326">
        <f t="shared" ref="BW15:BW78" si="33">$BK$9/12</f>
        <v>0</v>
      </c>
      <c r="BX15" s="326">
        <f t="shared" ref="BX15:BX78" si="34">IF(BW15-BV15&lt;0,0,BW15-BV15)</f>
        <v>0</v>
      </c>
      <c r="BY15" s="326">
        <f t="shared" ref="BY15" si="35">BW15-BX15</f>
        <v>0</v>
      </c>
      <c r="BZ15" s="326">
        <f>BZ14+BV15-BY15</f>
        <v>0</v>
      </c>
      <c r="CA15" s="329">
        <f t="shared" ref="CA15:CA78" si="36">IF(BX15&lt;0,BU15,BU15-BX15)</f>
        <v>0</v>
      </c>
      <c r="CB15" s="132"/>
      <c r="CC15" s="71">
        <v>2</v>
      </c>
      <c r="CD15" s="68">
        <f t="shared" ref="CD15:CD78" si="37">IF(CL14&lt;=0,0,IF(CC15-CF$7&gt;CF$8,0,IF(CC15&lt;=CF$6,IF(CC15&lt;=CF$7,CF$4/12*CF$3,-IPMT(CF$4/12,CC15-CF$7,CF$8,CF$3)),-IPMT(CF$5/12,CC15-CF$6,CF$8-(CF$6-CF$7),CN15))))</f>
        <v>0</v>
      </c>
      <c r="CE15" s="132"/>
      <c r="CF15" s="68">
        <f t="shared" ref="CF15:CF78" si="38">IF(CL14&lt;=0,0,IF(CC15-CF$7&gt;CF$8,0,IF(CC15&lt;=CF$6,IF(CC15&lt;=CF$7,0,-PPMT(CF$4/12,CC15-CF$7,CF$8,CF$3)),-PPMT(CF$5/12,CC15-CF$6,CF$8-(CF$6-CF$7),CN15))))</f>
        <v>0</v>
      </c>
      <c r="CG15" s="132"/>
      <c r="CH15" s="91"/>
      <c r="CI15" s="132"/>
      <c r="CJ15" s="68">
        <f t="shared" ref="CJ15:CJ78" si="39">CD15+CF15+CH15</f>
        <v>0</v>
      </c>
      <c r="CK15" s="132"/>
      <c r="CL15" s="72">
        <f t="shared" ref="CL15:CL78" si="40">CL14-CF15-CH15</f>
        <v>0</v>
      </c>
      <c r="CM15" s="132"/>
      <c r="CN15" s="72">
        <f t="shared" si="5"/>
        <v>0</v>
      </c>
      <c r="CO15" s="132"/>
      <c r="CP15" s="326">
        <f>CV14</f>
        <v>0</v>
      </c>
      <c r="CQ15" s="326">
        <f>(CF$4/12)*CP15</f>
        <v>0</v>
      </c>
      <c r="CR15" s="326">
        <f>CF$9/12</f>
        <v>0</v>
      </c>
      <c r="CS15" s="326">
        <f t="shared" ref="CS15:CS78" si="41">IF(CR15-CQ15&lt;0,0,CR15-CQ15)</f>
        <v>0</v>
      </c>
      <c r="CT15" s="326">
        <f t="shared" ref="CT15:CT78" si="42">CR15-CS15</f>
        <v>0</v>
      </c>
      <c r="CU15" s="326">
        <f>CU14+CQ15-CT15</f>
        <v>0</v>
      </c>
      <c r="CV15" s="329">
        <f t="shared" ref="CV15:CV78" si="43">IF(CS15&lt;0,CP15,CP15-CS15)</f>
        <v>0</v>
      </c>
      <c r="CW15" s="69"/>
      <c r="CX15" s="71">
        <v>2</v>
      </c>
      <c r="CY15" s="68">
        <f t="shared" ref="CY15:CY78" si="44">IF(DG14&lt;=0,0,IF(CX15-DA$7&gt;DA$8,0,IF(CX15&lt;=DA$6,IF(CX15&lt;=DA$7,DA$4/12*DA$3,-IPMT(DA$4/12,CX15-DA$7,DA$8,DA$3)),-IPMT(DA$5/12,CX15-DA$6,DA$8-(DA$6-DA$7),DI15))))</f>
        <v>0</v>
      </c>
      <c r="CZ15" s="132"/>
      <c r="DA15" s="68">
        <f t="shared" ref="DA15:DA78" si="45">IF(DG14&lt;=0,0,IF(CX15-DA$7&gt;DA$8,0,IF(CX15&lt;=DA$6,IF(CX15&lt;=DA$7,0,-PPMT(DA$4/12,CX15-DA$7,DA$8,DA$3)),-PPMT(DA$5/12,CX15-DA$6,DA$8-(DA$6-DA$7),DI15))))</f>
        <v>0</v>
      </c>
      <c r="DB15" s="132"/>
      <c r="DC15" s="91"/>
      <c r="DD15" s="132"/>
      <c r="DE15" s="68">
        <f t="shared" ref="DE15:DE78" si="46">CY15+DA15+DC15</f>
        <v>0</v>
      </c>
      <c r="DF15" s="132"/>
      <c r="DG15" s="72">
        <f t="shared" ref="DG15:DG78" si="47">DG14-DA15-DC15</f>
        <v>0</v>
      </c>
      <c r="DH15" s="132"/>
      <c r="DI15" s="72">
        <f t="shared" si="6"/>
        <v>0</v>
      </c>
      <c r="DJ15" s="72"/>
      <c r="DK15" s="326">
        <f>DQ14</f>
        <v>0</v>
      </c>
      <c r="DL15" s="326">
        <f>(DA$4/12)*DK15</f>
        <v>0</v>
      </c>
      <c r="DM15" s="326">
        <f t="shared" ref="DM15:DM78" si="48">$DA$9/12</f>
        <v>0</v>
      </c>
      <c r="DN15" s="326">
        <f t="shared" ref="DN15:DN78" si="49">IF(DM15-DL15&lt;0,0,DM15-DL15)</f>
        <v>0</v>
      </c>
      <c r="DO15" s="326">
        <f t="shared" ref="DO15" si="50">DM15-DN15</f>
        <v>0</v>
      </c>
      <c r="DP15" s="326">
        <f>DP14+DL15-DO15</f>
        <v>0</v>
      </c>
      <c r="DQ15" s="329">
        <f t="shared" ref="DQ15" si="51">IF(DN15&lt;0,DK15,DK15-DN15)</f>
        <v>0</v>
      </c>
      <c r="DR15" s="72"/>
      <c r="DS15" s="372">
        <v>2</v>
      </c>
      <c r="DT15" s="68">
        <f t="shared" ref="DT15:DT78" si="52">IF(EB14&lt;=0,0,IF(DS15-DV$7&gt;DV$8,0,IF(DS15&lt;=DV$6,IF(DS15&lt;=DV$7,DV$4/12*DV$3,-IPMT(DV$4/12,DS15-DV$7,DV$8,DV$3)),-IPMT(DV$5/12,DS15-DV$6,DV$8-(DV$6-DV$7),ED15))))</f>
        <v>0</v>
      </c>
      <c r="DV15" s="68">
        <f t="shared" ref="DV15:DV78" si="53">IF(EB14&lt;=0,0,IF(DS15-DV$7&gt;DV$8,0,IF(DS15&lt;=DV$6,IF(DS15&lt;=DV$7,0,-PPMT(DV$4/12,DS15-DV$7,DV$8,DV$3)),-PPMT(DV$5/12,DS15-DV$6,DV$8-(DV$6-DV$7),ED15))))</f>
        <v>0</v>
      </c>
      <c r="DX15" s="91"/>
      <c r="DZ15" s="68">
        <f t="shared" ref="DZ15:DZ78" si="54">DT15+DV15+DX15</f>
        <v>0</v>
      </c>
      <c r="EA15" s="132"/>
      <c r="EB15" s="72">
        <f t="shared" ref="EB15:EB78" si="55">EB14-DV15-DX15</f>
        <v>0</v>
      </c>
      <c r="EC15" s="132"/>
      <c r="ED15" s="72">
        <f t="shared" si="7"/>
        <v>0</v>
      </c>
      <c r="EF15" s="364">
        <f>EL14</f>
        <v>0</v>
      </c>
      <c r="EG15" s="95">
        <f>EF15*($DV$4/12)</f>
        <v>0</v>
      </c>
      <c r="EH15" s="379">
        <f>(INDEX('30 year Cash Flow'!$H$50:$AK$50,1,'Monthly Loan Amortization'!A15)/12)*$DV$9</f>
        <v>0</v>
      </c>
      <c r="EI15" s="326">
        <f>IF(EH15&lt;=EG15,EH15,EG15)</f>
        <v>0</v>
      </c>
      <c r="EJ15" s="326">
        <f t="shared" si="8"/>
        <v>0</v>
      </c>
      <c r="EK15" s="326">
        <f>(EG15-EI15)+EK14</f>
        <v>0</v>
      </c>
      <c r="EL15" s="329">
        <f t="shared" si="9"/>
        <v>0</v>
      </c>
      <c r="EM15" s="329"/>
      <c r="EN15" s="372">
        <v>2</v>
      </c>
      <c r="EO15" s="95">
        <f t="shared" ref="EO15:EO78" si="56">IF(EW14&lt;=0,0,IF(EN15-EQ$7&gt;EQ$8,0,IF(EN15&lt;=EQ$6,IF(EN15&lt;=EQ$7,EQ$4/12*EQ$3,-IPMT(EQ$4/12,EN15-EQ$7,EQ$8,EQ$3)),-IPMT(EQ$5/12,EN15-EQ$6,EQ$8-(EQ$6-EQ$7),EY15))))</f>
        <v>0</v>
      </c>
      <c r="EP15" s="95"/>
      <c r="EQ15" s="95">
        <f t="shared" ref="EQ15:EQ78" si="57">IF(EW14&lt;=0,0,IF(EN15-EQ$7&gt;EQ$8,0,IF(EN15&lt;=EQ$6,IF(EN15&lt;=EQ$7,0,-PPMT(EQ$4/12,EN15-EQ$7,EQ$8,EQ$3)),-PPMT(EQ$5/12,EN15-EQ$6,EQ$8-(EQ$6-EQ$7),EY15))))</f>
        <v>0</v>
      </c>
      <c r="ER15" s="95"/>
      <c r="ES15" s="376"/>
      <c r="ET15" s="95"/>
      <c r="EU15" s="95">
        <f t="shared" ref="EU15:EU78" si="58">EO15+EQ15+ES15</f>
        <v>0</v>
      </c>
      <c r="EV15" s="95"/>
      <c r="EW15" s="327">
        <f t="shared" ref="EW15:EW78" si="59">EW14-EQ15-ES15</f>
        <v>0</v>
      </c>
      <c r="EX15" s="95"/>
      <c r="EY15" s="327">
        <f t="shared" si="10"/>
        <v>0</v>
      </c>
      <c r="EZ15" s="132"/>
      <c r="FA15" s="364">
        <f>FG14</f>
        <v>0</v>
      </c>
      <c r="FB15" s="95">
        <f>FA15*($DV$4/12)</f>
        <v>0</v>
      </c>
      <c r="FC15" s="379">
        <f>(INDEX('30 year Cash Flow'!$H$50:$AK$50,1,'Monthly Loan Amortization'!A15)/12)*$EQ$9</f>
        <v>0</v>
      </c>
      <c r="FD15" s="326">
        <f>IF(FC15&lt;=FB15,FC15,FB15)</f>
        <v>0</v>
      </c>
      <c r="FE15" s="326">
        <f t="shared" ref="FE15:FE37" si="60">IF(FC15&gt;FB15,FC15-FB15,0)</f>
        <v>0</v>
      </c>
      <c r="FF15" s="326">
        <f>(FB15-FD15)+FF14</f>
        <v>0</v>
      </c>
      <c r="FG15" s="329">
        <f t="shared" si="11"/>
        <v>0</v>
      </c>
    </row>
    <row r="16" spans="1:163" x14ac:dyDescent="0.25">
      <c r="A16" s="132">
        <f t="shared" ref="A16:A79" si="61">IF(MOD(B15,12)=0,A15+1,A15)</f>
        <v>1</v>
      </c>
      <c r="B16" s="71">
        <v>3</v>
      </c>
      <c r="C16" s="68">
        <f t="shared" si="12"/>
        <v>0</v>
      </c>
      <c r="E16" s="68">
        <f t="shared" si="13"/>
        <v>0</v>
      </c>
      <c r="G16" s="91"/>
      <c r="I16" s="68">
        <f t="shared" si="14"/>
        <v>0</v>
      </c>
      <c r="K16" s="72">
        <f t="shared" si="15"/>
        <v>0</v>
      </c>
      <c r="M16" s="72">
        <f t="shared" si="0"/>
        <v>0</v>
      </c>
      <c r="N16" s="66"/>
      <c r="O16" s="69"/>
      <c r="Q16" s="71">
        <v>3</v>
      </c>
      <c r="R16" s="68">
        <f t="shared" si="16"/>
        <v>0</v>
      </c>
      <c r="T16" s="68">
        <f t="shared" si="17"/>
        <v>0</v>
      </c>
      <c r="V16" s="91"/>
      <c r="X16" s="68">
        <f t="shared" si="18"/>
        <v>0</v>
      </c>
      <c r="Z16" s="72">
        <f t="shared" si="19"/>
        <v>0</v>
      </c>
      <c r="AB16" s="72" t="e">
        <f t="shared" si="1"/>
        <v>#REF!</v>
      </c>
      <c r="AD16" s="69"/>
      <c r="AF16" s="71">
        <v>3</v>
      </c>
      <c r="AG16" s="68">
        <f t="shared" si="20"/>
        <v>0</v>
      </c>
      <c r="AI16" s="68">
        <f t="shared" si="21"/>
        <v>0</v>
      </c>
      <c r="AK16" s="91"/>
      <c r="AM16" s="68">
        <f t="shared" si="22"/>
        <v>0</v>
      </c>
      <c r="AO16" s="72">
        <f t="shared" si="23"/>
        <v>0</v>
      </c>
      <c r="AQ16" s="72" t="e">
        <f t="shared" si="2"/>
        <v>#REF!</v>
      </c>
      <c r="AS16" s="69"/>
      <c r="AU16" s="71">
        <v>3</v>
      </c>
      <c r="AV16" s="68">
        <f t="shared" si="24"/>
        <v>0</v>
      </c>
      <c r="AX16" s="68">
        <f t="shared" si="25"/>
        <v>0</v>
      </c>
      <c r="AZ16" s="91"/>
      <c r="BB16" s="68">
        <f t="shared" si="26"/>
        <v>0</v>
      </c>
      <c r="BD16" s="72">
        <f t="shared" si="27"/>
        <v>0</v>
      </c>
      <c r="BF16" s="72" t="e">
        <f t="shared" si="3"/>
        <v>#REF!</v>
      </c>
      <c r="BG16" s="72"/>
      <c r="BH16" s="71">
        <v>3</v>
      </c>
      <c r="BI16" s="68">
        <f t="shared" si="28"/>
        <v>0</v>
      </c>
      <c r="BJ16" s="132"/>
      <c r="BK16" s="68">
        <f t="shared" si="29"/>
        <v>0</v>
      </c>
      <c r="BL16" s="132"/>
      <c r="BM16" s="91"/>
      <c r="BN16" s="132"/>
      <c r="BO16" s="68">
        <f t="shared" si="30"/>
        <v>0</v>
      </c>
      <c r="BP16" s="132"/>
      <c r="BQ16" s="72">
        <f t="shared" si="31"/>
        <v>0</v>
      </c>
      <c r="BR16" s="132"/>
      <c r="BS16" s="72">
        <f t="shared" si="4"/>
        <v>0</v>
      </c>
      <c r="BT16" s="72"/>
      <c r="BU16" s="326">
        <f t="shared" ref="BU16:BU79" si="62">CA15</f>
        <v>0</v>
      </c>
      <c r="BV16" s="326">
        <f t="shared" si="32"/>
        <v>0</v>
      </c>
      <c r="BW16" s="326">
        <f t="shared" si="33"/>
        <v>0</v>
      </c>
      <c r="BX16" s="326">
        <f t="shared" si="34"/>
        <v>0</v>
      </c>
      <c r="BY16" s="326">
        <f t="shared" ref="BY16:BY78" si="63">BW16-BX16</f>
        <v>0</v>
      </c>
      <c r="BZ16" s="326">
        <f t="shared" ref="BZ16:BZ79" si="64">BZ15+BV16-BY16</f>
        <v>0</v>
      </c>
      <c r="CA16" s="329">
        <f t="shared" si="36"/>
        <v>0</v>
      </c>
      <c r="CB16" s="132"/>
      <c r="CC16" s="71">
        <v>3</v>
      </c>
      <c r="CD16" s="68">
        <f t="shared" si="37"/>
        <v>0</v>
      </c>
      <c r="CE16" s="132"/>
      <c r="CF16" s="68">
        <f t="shared" si="38"/>
        <v>0</v>
      </c>
      <c r="CG16" s="132"/>
      <c r="CH16" s="91"/>
      <c r="CI16" s="132"/>
      <c r="CJ16" s="68">
        <f t="shared" si="39"/>
        <v>0</v>
      </c>
      <c r="CK16" s="132"/>
      <c r="CL16" s="72">
        <f t="shared" si="40"/>
        <v>0</v>
      </c>
      <c r="CM16" s="132"/>
      <c r="CN16" s="72">
        <f t="shared" si="5"/>
        <v>0</v>
      </c>
      <c r="CO16" s="132"/>
      <c r="CP16" s="326">
        <f t="shared" ref="CP16:CP79" si="65">CV15</f>
        <v>0</v>
      </c>
      <c r="CQ16" s="326">
        <f t="shared" ref="CQ16:CQ79" si="66">(CF$4/12)*CP16</f>
        <v>0</v>
      </c>
      <c r="CR16" s="326">
        <f t="shared" ref="CR16:CR79" si="67">CF$9/12</f>
        <v>0</v>
      </c>
      <c r="CS16" s="326">
        <f t="shared" si="41"/>
        <v>0</v>
      </c>
      <c r="CT16" s="326">
        <f t="shared" si="42"/>
        <v>0</v>
      </c>
      <c r="CU16" s="326">
        <f t="shared" ref="CU16:CU79" si="68">CU15+CQ16-CT16</f>
        <v>0</v>
      </c>
      <c r="CV16" s="329">
        <f t="shared" si="43"/>
        <v>0</v>
      </c>
      <c r="CW16" s="69"/>
      <c r="CX16" s="71">
        <v>3</v>
      </c>
      <c r="CY16" s="68">
        <f t="shared" si="44"/>
        <v>0</v>
      </c>
      <c r="CZ16" s="132"/>
      <c r="DA16" s="68">
        <f t="shared" si="45"/>
        <v>0</v>
      </c>
      <c r="DB16" s="132"/>
      <c r="DC16" s="91"/>
      <c r="DD16" s="132"/>
      <c r="DE16" s="68">
        <f t="shared" si="46"/>
        <v>0</v>
      </c>
      <c r="DF16" s="132"/>
      <c r="DG16" s="72">
        <f t="shared" si="47"/>
        <v>0</v>
      </c>
      <c r="DH16" s="132"/>
      <c r="DI16" s="72">
        <f t="shared" si="6"/>
        <v>0</v>
      </c>
      <c r="DJ16" s="72"/>
      <c r="DK16" s="326">
        <f t="shared" ref="DK16:DK79" si="69">DQ15</f>
        <v>0</v>
      </c>
      <c r="DL16" s="326">
        <f t="shared" ref="DL16:DL79" si="70">(DA$4/12)*DK16</f>
        <v>0</v>
      </c>
      <c r="DM16" s="326">
        <f t="shared" si="48"/>
        <v>0</v>
      </c>
      <c r="DN16" s="326">
        <f t="shared" si="49"/>
        <v>0</v>
      </c>
      <c r="DO16" s="326">
        <f t="shared" ref="DO16:DO78" si="71">DM16-DN16</f>
        <v>0</v>
      </c>
      <c r="DP16" s="326">
        <f t="shared" ref="DP16:DP79" si="72">DP15+DL16-DO16</f>
        <v>0</v>
      </c>
      <c r="DQ16" s="329">
        <f t="shared" ref="DQ16:DQ79" si="73">IF(DN16&lt;0,DK16,DK16-DN16)</f>
        <v>0</v>
      </c>
      <c r="DR16" s="72"/>
      <c r="DS16" s="372">
        <v>3</v>
      </c>
      <c r="DT16" s="68">
        <f t="shared" si="52"/>
        <v>0</v>
      </c>
      <c r="DV16" s="68">
        <f t="shared" si="53"/>
        <v>0</v>
      </c>
      <c r="DX16" s="91"/>
      <c r="DZ16" s="68">
        <f t="shared" si="54"/>
        <v>0</v>
      </c>
      <c r="EA16" s="132"/>
      <c r="EB16" s="72">
        <f t="shared" si="55"/>
        <v>0</v>
      </c>
      <c r="EC16" s="132"/>
      <c r="ED16" s="72">
        <f t="shared" si="7"/>
        <v>0</v>
      </c>
      <c r="EF16" s="364">
        <f t="shared" ref="EF16:EF79" si="74">EL15</f>
        <v>0</v>
      </c>
      <c r="EG16" s="95">
        <f t="shared" ref="EG16:EG79" si="75">EF16*($DV$4/12)</f>
        <v>0</v>
      </c>
      <c r="EH16" s="379">
        <f>(INDEX('30 year Cash Flow'!$H$50:$AK$50,1,'Monthly Loan Amortization'!A16)/12)*$DV$9</f>
        <v>0</v>
      </c>
      <c r="EI16" s="326">
        <f t="shared" ref="EI16:EI79" si="76">IF(EH16&lt;=EG16,EH16,EG16)</f>
        <v>0</v>
      </c>
      <c r="EJ16" s="326">
        <f t="shared" si="8"/>
        <v>0</v>
      </c>
      <c r="EK16" s="326">
        <f t="shared" ref="EK16:EK79" si="77">(EG16-EI16)+EK15</f>
        <v>0</v>
      </c>
      <c r="EL16" s="329">
        <f t="shared" si="9"/>
        <v>0</v>
      </c>
      <c r="EM16" s="329"/>
      <c r="EN16" s="372">
        <v>3</v>
      </c>
      <c r="EO16" s="95">
        <f t="shared" si="56"/>
        <v>0</v>
      </c>
      <c r="EP16" s="95"/>
      <c r="EQ16" s="95">
        <f t="shared" si="57"/>
        <v>0</v>
      </c>
      <c r="ER16" s="95"/>
      <c r="ES16" s="376"/>
      <c r="ET16" s="95"/>
      <c r="EU16" s="95">
        <f t="shared" si="58"/>
        <v>0</v>
      </c>
      <c r="EV16" s="95"/>
      <c r="EW16" s="327">
        <f t="shared" si="59"/>
        <v>0</v>
      </c>
      <c r="EX16" s="95"/>
      <c r="EY16" s="327">
        <f t="shared" si="10"/>
        <v>0</v>
      </c>
      <c r="EZ16" s="132"/>
      <c r="FA16" s="364">
        <f t="shared" ref="FA16:FA79" si="78">FG15</f>
        <v>0</v>
      </c>
      <c r="FB16" s="95">
        <f t="shared" ref="FB16:FB79" si="79">FA16*($DV$4/12)</f>
        <v>0</v>
      </c>
      <c r="FC16" s="379">
        <f>(INDEX('30 year Cash Flow'!$H$50:$AK$50,1,'Monthly Loan Amortization'!A16)/12)*$EQ$9</f>
        <v>0</v>
      </c>
      <c r="FD16" s="326">
        <f t="shared" ref="FD16:FD37" si="80">IF(FC16&lt;=FB16,FC16,FB16)</f>
        <v>0</v>
      </c>
      <c r="FE16" s="326">
        <f t="shared" si="60"/>
        <v>0</v>
      </c>
      <c r="FF16" s="326">
        <f t="shared" ref="FF16:FF79" si="81">(FB16-FD16)+FF15</f>
        <v>0</v>
      </c>
      <c r="FG16" s="329">
        <f t="shared" si="11"/>
        <v>0</v>
      </c>
    </row>
    <row r="17" spans="1:163" x14ac:dyDescent="0.25">
      <c r="A17" s="132">
        <f t="shared" si="61"/>
        <v>1</v>
      </c>
      <c r="B17" s="71">
        <v>4</v>
      </c>
      <c r="C17" s="68">
        <f t="shared" si="12"/>
        <v>0</v>
      </c>
      <c r="E17" s="68">
        <f t="shared" si="13"/>
        <v>0</v>
      </c>
      <c r="G17" s="91"/>
      <c r="I17" s="68">
        <f t="shared" si="14"/>
        <v>0</v>
      </c>
      <c r="K17" s="72">
        <f t="shared" si="15"/>
        <v>0</v>
      </c>
      <c r="M17" s="72">
        <f t="shared" si="0"/>
        <v>0</v>
      </c>
      <c r="N17" s="66"/>
      <c r="O17" s="69"/>
      <c r="Q17" s="71">
        <v>4</v>
      </c>
      <c r="R17" s="68">
        <f t="shared" si="16"/>
        <v>0</v>
      </c>
      <c r="T17" s="68">
        <f t="shared" si="17"/>
        <v>0</v>
      </c>
      <c r="V17" s="91"/>
      <c r="X17" s="68">
        <f t="shared" si="18"/>
        <v>0</v>
      </c>
      <c r="Z17" s="72">
        <f t="shared" si="19"/>
        <v>0</v>
      </c>
      <c r="AB17" s="72" t="e">
        <f t="shared" si="1"/>
        <v>#REF!</v>
      </c>
      <c r="AD17" s="69"/>
      <c r="AF17" s="71">
        <v>4</v>
      </c>
      <c r="AG17" s="68">
        <f t="shared" si="20"/>
        <v>0</v>
      </c>
      <c r="AI17" s="68">
        <f t="shared" si="21"/>
        <v>0</v>
      </c>
      <c r="AK17" s="91"/>
      <c r="AM17" s="68">
        <f t="shared" si="22"/>
        <v>0</v>
      </c>
      <c r="AO17" s="72">
        <f t="shared" si="23"/>
        <v>0</v>
      </c>
      <c r="AQ17" s="72" t="e">
        <f t="shared" si="2"/>
        <v>#REF!</v>
      </c>
      <c r="AS17" s="69"/>
      <c r="AU17" s="71">
        <v>4</v>
      </c>
      <c r="AV17" s="68">
        <f t="shared" si="24"/>
        <v>0</v>
      </c>
      <c r="AX17" s="68">
        <f t="shared" si="25"/>
        <v>0</v>
      </c>
      <c r="AZ17" s="91"/>
      <c r="BB17" s="68">
        <f t="shared" si="26"/>
        <v>0</v>
      </c>
      <c r="BD17" s="72">
        <f t="shared" si="27"/>
        <v>0</v>
      </c>
      <c r="BF17" s="72" t="e">
        <f t="shared" si="3"/>
        <v>#REF!</v>
      </c>
      <c r="BG17" s="72"/>
      <c r="BH17" s="71">
        <v>4</v>
      </c>
      <c r="BI17" s="68">
        <f t="shared" si="28"/>
        <v>0</v>
      </c>
      <c r="BJ17" s="132"/>
      <c r="BK17" s="68">
        <f t="shared" si="29"/>
        <v>0</v>
      </c>
      <c r="BL17" s="132"/>
      <c r="BM17" s="91"/>
      <c r="BN17" s="132"/>
      <c r="BO17" s="68">
        <f t="shared" si="30"/>
        <v>0</v>
      </c>
      <c r="BP17" s="132"/>
      <c r="BQ17" s="72">
        <f t="shared" si="31"/>
        <v>0</v>
      </c>
      <c r="BR17" s="132"/>
      <c r="BS17" s="72">
        <f t="shared" si="4"/>
        <v>0</v>
      </c>
      <c r="BT17" s="72"/>
      <c r="BU17" s="326">
        <f t="shared" si="62"/>
        <v>0</v>
      </c>
      <c r="BV17" s="326">
        <f t="shared" si="32"/>
        <v>0</v>
      </c>
      <c r="BW17" s="326">
        <f t="shared" si="33"/>
        <v>0</v>
      </c>
      <c r="BX17" s="326">
        <f t="shared" si="34"/>
        <v>0</v>
      </c>
      <c r="BY17" s="326">
        <f t="shared" si="63"/>
        <v>0</v>
      </c>
      <c r="BZ17" s="326">
        <f t="shared" si="64"/>
        <v>0</v>
      </c>
      <c r="CA17" s="329">
        <f t="shared" si="36"/>
        <v>0</v>
      </c>
      <c r="CB17" s="132"/>
      <c r="CC17" s="71">
        <v>4</v>
      </c>
      <c r="CD17" s="68">
        <f t="shared" si="37"/>
        <v>0</v>
      </c>
      <c r="CE17" s="132"/>
      <c r="CF17" s="68">
        <f t="shared" si="38"/>
        <v>0</v>
      </c>
      <c r="CG17" s="132"/>
      <c r="CH17" s="91"/>
      <c r="CI17" s="132"/>
      <c r="CJ17" s="68">
        <f t="shared" si="39"/>
        <v>0</v>
      </c>
      <c r="CK17" s="132"/>
      <c r="CL17" s="72">
        <f t="shared" si="40"/>
        <v>0</v>
      </c>
      <c r="CM17" s="132"/>
      <c r="CN17" s="72">
        <f t="shared" si="5"/>
        <v>0</v>
      </c>
      <c r="CO17" s="132"/>
      <c r="CP17" s="326">
        <f t="shared" si="65"/>
        <v>0</v>
      </c>
      <c r="CQ17" s="326">
        <f t="shared" si="66"/>
        <v>0</v>
      </c>
      <c r="CR17" s="326">
        <f t="shared" si="67"/>
        <v>0</v>
      </c>
      <c r="CS17" s="326">
        <f t="shared" si="41"/>
        <v>0</v>
      </c>
      <c r="CT17" s="326">
        <f t="shared" si="42"/>
        <v>0</v>
      </c>
      <c r="CU17" s="326">
        <f t="shared" si="68"/>
        <v>0</v>
      </c>
      <c r="CV17" s="329">
        <f t="shared" si="43"/>
        <v>0</v>
      </c>
      <c r="CW17" s="69"/>
      <c r="CX17" s="71">
        <v>4</v>
      </c>
      <c r="CY17" s="68">
        <f t="shared" si="44"/>
        <v>0</v>
      </c>
      <c r="CZ17" s="132"/>
      <c r="DA17" s="68">
        <f t="shared" si="45"/>
        <v>0</v>
      </c>
      <c r="DB17" s="132"/>
      <c r="DC17" s="91"/>
      <c r="DD17" s="132"/>
      <c r="DE17" s="68">
        <f t="shared" si="46"/>
        <v>0</v>
      </c>
      <c r="DF17" s="132"/>
      <c r="DG17" s="72">
        <f t="shared" si="47"/>
        <v>0</v>
      </c>
      <c r="DH17" s="132"/>
      <c r="DI17" s="72">
        <f t="shared" si="6"/>
        <v>0</v>
      </c>
      <c r="DJ17" s="72"/>
      <c r="DK17" s="326">
        <f t="shared" si="69"/>
        <v>0</v>
      </c>
      <c r="DL17" s="326">
        <f t="shared" si="70"/>
        <v>0</v>
      </c>
      <c r="DM17" s="326">
        <f t="shared" si="48"/>
        <v>0</v>
      </c>
      <c r="DN17" s="326">
        <f t="shared" si="49"/>
        <v>0</v>
      </c>
      <c r="DO17" s="326">
        <f t="shared" si="71"/>
        <v>0</v>
      </c>
      <c r="DP17" s="326">
        <f t="shared" si="72"/>
        <v>0</v>
      </c>
      <c r="DQ17" s="329">
        <f t="shared" si="73"/>
        <v>0</v>
      </c>
      <c r="DR17" s="72"/>
      <c r="DS17" s="372">
        <v>4</v>
      </c>
      <c r="DT17" s="68">
        <f t="shared" si="52"/>
        <v>0</v>
      </c>
      <c r="DV17" s="68">
        <f t="shared" si="53"/>
        <v>0</v>
      </c>
      <c r="DX17" s="91"/>
      <c r="DZ17" s="68">
        <f t="shared" si="54"/>
        <v>0</v>
      </c>
      <c r="EA17" s="132"/>
      <c r="EB17" s="72">
        <f t="shared" si="55"/>
        <v>0</v>
      </c>
      <c r="EC17" s="132"/>
      <c r="ED17" s="72">
        <f t="shared" si="7"/>
        <v>0</v>
      </c>
      <c r="EF17" s="364">
        <f t="shared" si="74"/>
        <v>0</v>
      </c>
      <c r="EG17" s="95">
        <f t="shared" si="75"/>
        <v>0</v>
      </c>
      <c r="EH17" s="379">
        <f>(INDEX('30 year Cash Flow'!$H$50:$AK$50,1,'Monthly Loan Amortization'!A17)/12)*$DV$9</f>
        <v>0</v>
      </c>
      <c r="EI17" s="326">
        <f t="shared" si="76"/>
        <v>0</v>
      </c>
      <c r="EJ17" s="326">
        <f t="shared" si="8"/>
        <v>0</v>
      </c>
      <c r="EK17" s="326">
        <f t="shared" si="77"/>
        <v>0</v>
      </c>
      <c r="EL17" s="329">
        <f t="shared" si="9"/>
        <v>0</v>
      </c>
      <c r="EM17" s="329"/>
      <c r="EN17" s="372">
        <v>4</v>
      </c>
      <c r="EO17" s="95">
        <f t="shared" si="56"/>
        <v>0</v>
      </c>
      <c r="EP17" s="95"/>
      <c r="EQ17" s="95">
        <f t="shared" si="57"/>
        <v>0</v>
      </c>
      <c r="ER17" s="95"/>
      <c r="ES17" s="376"/>
      <c r="ET17" s="95"/>
      <c r="EU17" s="95">
        <f t="shared" si="58"/>
        <v>0</v>
      </c>
      <c r="EV17" s="95"/>
      <c r="EW17" s="327">
        <f t="shared" si="59"/>
        <v>0</v>
      </c>
      <c r="EX17" s="95"/>
      <c r="EY17" s="327">
        <f t="shared" si="10"/>
        <v>0</v>
      </c>
      <c r="EZ17" s="132"/>
      <c r="FA17" s="364">
        <f t="shared" si="78"/>
        <v>0</v>
      </c>
      <c r="FB17" s="95">
        <f t="shared" si="79"/>
        <v>0</v>
      </c>
      <c r="FC17" s="379">
        <f>(INDEX('30 year Cash Flow'!$H$50:$AK$50,1,'Monthly Loan Amortization'!A17)/12)*$EQ$9</f>
        <v>0</v>
      </c>
      <c r="FD17" s="326">
        <f t="shared" si="80"/>
        <v>0</v>
      </c>
      <c r="FE17" s="326">
        <f t="shared" si="60"/>
        <v>0</v>
      </c>
      <c r="FF17" s="326">
        <f t="shared" si="81"/>
        <v>0</v>
      </c>
      <c r="FG17" s="329">
        <f t="shared" si="11"/>
        <v>0</v>
      </c>
    </row>
    <row r="18" spans="1:163" x14ac:dyDescent="0.25">
      <c r="A18" s="132">
        <f t="shared" si="61"/>
        <v>1</v>
      </c>
      <c r="B18" s="71">
        <v>5</v>
      </c>
      <c r="C18" s="68">
        <f t="shared" si="12"/>
        <v>0</v>
      </c>
      <c r="E18" s="68">
        <f t="shared" si="13"/>
        <v>0</v>
      </c>
      <c r="G18" s="91"/>
      <c r="I18" s="68">
        <f t="shared" si="14"/>
        <v>0</v>
      </c>
      <c r="K18" s="72">
        <f t="shared" si="15"/>
        <v>0</v>
      </c>
      <c r="M18" s="72">
        <f t="shared" si="0"/>
        <v>0</v>
      </c>
      <c r="N18" s="66"/>
      <c r="O18" s="69"/>
      <c r="Q18" s="71">
        <v>5</v>
      </c>
      <c r="R18" s="68">
        <f t="shared" si="16"/>
        <v>0</v>
      </c>
      <c r="T18" s="68">
        <f t="shared" si="17"/>
        <v>0</v>
      </c>
      <c r="V18" s="91"/>
      <c r="X18" s="68">
        <f t="shared" si="18"/>
        <v>0</v>
      </c>
      <c r="Z18" s="72">
        <f t="shared" si="19"/>
        <v>0</v>
      </c>
      <c r="AB18" s="72" t="e">
        <f t="shared" si="1"/>
        <v>#REF!</v>
      </c>
      <c r="AD18" s="69"/>
      <c r="AF18" s="71">
        <v>5</v>
      </c>
      <c r="AG18" s="68">
        <f t="shared" si="20"/>
        <v>0</v>
      </c>
      <c r="AI18" s="68">
        <f t="shared" si="21"/>
        <v>0</v>
      </c>
      <c r="AK18" s="91"/>
      <c r="AM18" s="68">
        <f t="shared" si="22"/>
        <v>0</v>
      </c>
      <c r="AO18" s="72">
        <f t="shared" si="23"/>
        <v>0</v>
      </c>
      <c r="AQ18" s="72" t="e">
        <f t="shared" si="2"/>
        <v>#REF!</v>
      </c>
      <c r="AS18" s="69"/>
      <c r="AU18" s="71">
        <v>5</v>
      </c>
      <c r="AV18" s="68">
        <f t="shared" si="24"/>
        <v>0</v>
      </c>
      <c r="AX18" s="68">
        <f t="shared" si="25"/>
        <v>0</v>
      </c>
      <c r="AZ18" s="91"/>
      <c r="BB18" s="68">
        <f t="shared" si="26"/>
        <v>0</v>
      </c>
      <c r="BD18" s="72">
        <f t="shared" si="27"/>
        <v>0</v>
      </c>
      <c r="BF18" s="72" t="e">
        <f t="shared" si="3"/>
        <v>#REF!</v>
      </c>
      <c r="BG18" s="72"/>
      <c r="BH18" s="71">
        <v>5</v>
      </c>
      <c r="BI18" s="68">
        <f t="shared" si="28"/>
        <v>0</v>
      </c>
      <c r="BJ18" s="132"/>
      <c r="BK18" s="68">
        <f t="shared" si="29"/>
        <v>0</v>
      </c>
      <c r="BL18" s="132"/>
      <c r="BM18" s="91"/>
      <c r="BN18" s="132"/>
      <c r="BO18" s="68">
        <f t="shared" si="30"/>
        <v>0</v>
      </c>
      <c r="BP18" s="132"/>
      <c r="BQ18" s="72">
        <f t="shared" si="31"/>
        <v>0</v>
      </c>
      <c r="BR18" s="132"/>
      <c r="BS18" s="72">
        <f t="shared" si="4"/>
        <v>0</v>
      </c>
      <c r="BT18" s="72"/>
      <c r="BU18" s="326">
        <f t="shared" si="62"/>
        <v>0</v>
      </c>
      <c r="BV18" s="326">
        <f t="shared" si="32"/>
        <v>0</v>
      </c>
      <c r="BW18" s="326">
        <f t="shared" si="33"/>
        <v>0</v>
      </c>
      <c r="BX18" s="326">
        <f t="shared" si="34"/>
        <v>0</v>
      </c>
      <c r="BY18" s="326">
        <f t="shared" si="63"/>
        <v>0</v>
      </c>
      <c r="BZ18" s="326">
        <f t="shared" si="64"/>
        <v>0</v>
      </c>
      <c r="CA18" s="329">
        <f t="shared" si="36"/>
        <v>0</v>
      </c>
      <c r="CB18" s="132"/>
      <c r="CC18" s="71">
        <v>5</v>
      </c>
      <c r="CD18" s="68">
        <f t="shared" si="37"/>
        <v>0</v>
      </c>
      <c r="CE18" s="132"/>
      <c r="CF18" s="68">
        <f t="shared" si="38"/>
        <v>0</v>
      </c>
      <c r="CG18" s="132"/>
      <c r="CH18" s="91"/>
      <c r="CI18" s="132"/>
      <c r="CJ18" s="68">
        <f t="shared" si="39"/>
        <v>0</v>
      </c>
      <c r="CK18" s="132"/>
      <c r="CL18" s="72">
        <f t="shared" si="40"/>
        <v>0</v>
      </c>
      <c r="CM18" s="132"/>
      <c r="CN18" s="72">
        <f t="shared" si="5"/>
        <v>0</v>
      </c>
      <c r="CO18" s="132"/>
      <c r="CP18" s="326">
        <f t="shared" si="65"/>
        <v>0</v>
      </c>
      <c r="CQ18" s="326">
        <f t="shared" si="66"/>
        <v>0</v>
      </c>
      <c r="CR18" s="326">
        <f t="shared" si="67"/>
        <v>0</v>
      </c>
      <c r="CS18" s="326">
        <f t="shared" si="41"/>
        <v>0</v>
      </c>
      <c r="CT18" s="326">
        <f t="shared" si="42"/>
        <v>0</v>
      </c>
      <c r="CU18" s="326">
        <f t="shared" si="68"/>
        <v>0</v>
      </c>
      <c r="CV18" s="329">
        <f t="shared" si="43"/>
        <v>0</v>
      </c>
      <c r="CW18" s="69"/>
      <c r="CX18" s="71">
        <v>5</v>
      </c>
      <c r="CY18" s="68">
        <f t="shared" si="44"/>
        <v>0</v>
      </c>
      <c r="CZ18" s="132"/>
      <c r="DA18" s="68">
        <f t="shared" si="45"/>
        <v>0</v>
      </c>
      <c r="DB18" s="132"/>
      <c r="DC18" s="91"/>
      <c r="DD18" s="132"/>
      <c r="DE18" s="68">
        <f t="shared" si="46"/>
        <v>0</v>
      </c>
      <c r="DF18" s="132"/>
      <c r="DG18" s="72">
        <f t="shared" si="47"/>
        <v>0</v>
      </c>
      <c r="DH18" s="132"/>
      <c r="DI18" s="72">
        <f t="shared" si="6"/>
        <v>0</v>
      </c>
      <c r="DJ18" s="72"/>
      <c r="DK18" s="326">
        <f t="shared" si="69"/>
        <v>0</v>
      </c>
      <c r="DL18" s="326">
        <f t="shared" si="70"/>
        <v>0</v>
      </c>
      <c r="DM18" s="326">
        <f t="shared" si="48"/>
        <v>0</v>
      </c>
      <c r="DN18" s="326">
        <f t="shared" si="49"/>
        <v>0</v>
      </c>
      <c r="DO18" s="326">
        <f t="shared" si="71"/>
        <v>0</v>
      </c>
      <c r="DP18" s="326">
        <f t="shared" si="72"/>
        <v>0</v>
      </c>
      <c r="DQ18" s="329">
        <f t="shared" si="73"/>
        <v>0</v>
      </c>
      <c r="DR18" s="72"/>
      <c r="DS18" s="372">
        <v>5</v>
      </c>
      <c r="DT18" s="68">
        <f t="shared" si="52"/>
        <v>0</v>
      </c>
      <c r="DV18" s="68">
        <f t="shared" si="53"/>
        <v>0</v>
      </c>
      <c r="DX18" s="91"/>
      <c r="DZ18" s="68">
        <f t="shared" si="54"/>
        <v>0</v>
      </c>
      <c r="EA18" s="132"/>
      <c r="EB18" s="72">
        <f t="shared" si="55"/>
        <v>0</v>
      </c>
      <c r="EC18" s="132"/>
      <c r="ED18" s="72">
        <f t="shared" si="7"/>
        <v>0</v>
      </c>
      <c r="EF18" s="364">
        <f t="shared" si="74"/>
        <v>0</v>
      </c>
      <c r="EG18" s="95">
        <f t="shared" si="75"/>
        <v>0</v>
      </c>
      <c r="EH18" s="379">
        <f>(INDEX('30 year Cash Flow'!$H$50:$AK$50,1,'Monthly Loan Amortization'!A18)/12)*$DV$9</f>
        <v>0</v>
      </c>
      <c r="EI18" s="326">
        <f t="shared" si="76"/>
        <v>0</v>
      </c>
      <c r="EJ18" s="326">
        <f t="shared" si="8"/>
        <v>0</v>
      </c>
      <c r="EK18" s="326">
        <f t="shared" si="77"/>
        <v>0</v>
      </c>
      <c r="EL18" s="329">
        <f t="shared" si="9"/>
        <v>0</v>
      </c>
      <c r="EM18" s="329"/>
      <c r="EN18" s="372">
        <v>5</v>
      </c>
      <c r="EO18" s="95">
        <f t="shared" si="56"/>
        <v>0</v>
      </c>
      <c r="EP18" s="95"/>
      <c r="EQ18" s="95">
        <f t="shared" si="57"/>
        <v>0</v>
      </c>
      <c r="ER18" s="95"/>
      <c r="ES18" s="376"/>
      <c r="ET18" s="95"/>
      <c r="EU18" s="95">
        <f t="shared" si="58"/>
        <v>0</v>
      </c>
      <c r="EV18" s="95"/>
      <c r="EW18" s="327">
        <f t="shared" si="59"/>
        <v>0</v>
      </c>
      <c r="EX18" s="95"/>
      <c r="EY18" s="327">
        <f t="shared" si="10"/>
        <v>0</v>
      </c>
      <c r="EZ18" s="132"/>
      <c r="FA18" s="364">
        <f t="shared" si="78"/>
        <v>0</v>
      </c>
      <c r="FB18" s="95">
        <f t="shared" si="79"/>
        <v>0</v>
      </c>
      <c r="FC18" s="379">
        <f>(INDEX('30 year Cash Flow'!$H$50:$AK$50,1,'Monthly Loan Amortization'!A18)/12)*$EQ$9</f>
        <v>0</v>
      </c>
      <c r="FD18" s="326">
        <f t="shared" si="80"/>
        <v>0</v>
      </c>
      <c r="FE18" s="326">
        <f t="shared" si="60"/>
        <v>0</v>
      </c>
      <c r="FF18" s="326">
        <f t="shared" si="81"/>
        <v>0</v>
      </c>
      <c r="FG18" s="329">
        <f t="shared" si="11"/>
        <v>0</v>
      </c>
    </row>
    <row r="19" spans="1:163" x14ac:dyDescent="0.25">
      <c r="A19" s="132">
        <f t="shared" si="61"/>
        <v>1</v>
      </c>
      <c r="B19" s="71">
        <v>6</v>
      </c>
      <c r="C19" s="68">
        <f t="shared" si="12"/>
        <v>0</v>
      </c>
      <c r="E19" s="68">
        <f t="shared" si="13"/>
        <v>0</v>
      </c>
      <c r="G19" s="91"/>
      <c r="I19" s="68">
        <f t="shared" si="14"/>
        <v>0</v>
      </c>
      <c r="K19" s="72">
        <f t="shared" si="15"/>
        <v>0</v>
      </c>
      <c r="M19" s="72">
        <f t="shared" si="0"/>
        <v>0</v>
      </c>
      <c r="N19" s="66"/>
      <c r="O19" s="69"/>
      <c r="Q19" s="71">
        <v>6</v>
      </c>
      <c r="R19" s="68">
        <f t="shared" si="16"/>
        <v>0</v>
      </c>
      <c r="T19" s="68">
        <f t="shared" si="17"/>
        <v>0</v>
      </c>
      <c r="V19" s="91"/>
      <c r="X19" s="68">
        <f t="shared" si="18"/>
        <v>0</v>
      </c>
      <c r="Z19" s="72">
        <f t="shared" si="19"/>
        <v>0</v>
      </c>
      <c r="AB19" s="72" t="e">
        <f t="shared" si="1"/>
        <v>#REF!</v>
      </c>
      <c r="AD19" s="69"/>
      <c r="AF19" s="71">
        <v>6</v>
      </c>
      <c r="AG19" s="68">
        <f t="shared" si="20"/>
        <v>0</v>
      </c>
      <c r="AI19" s="68">
        <f t="shared" si="21"/>
        <v>0</v>
      </c>
      <c r="AK19" s="91"/>
      <c r="AM19" s="68">
        <f t="shared" si="22"/>
        <v>0</v>
      </c>
      <c r="AO19" s="72">
        <f t="shared" si="23"/>
        <v>0</v>
      </c>
      <c r="AQ19" s="72" t="e">
        <f t="shared" si="2"/>
        <v>#REF!</v>
      </c>
      <c r="AS19" s="69"/>
      <c r="AU19" s="71">
        <v>6</v>
      </c>
      <c r="AV19" s="68">
        <f t="shared" si="24"/>
        <v>0</v>
      </c>
      <c r="AX19" s="68">
        <f t="shared" si="25"/>
        <v>0</v>
      </c>
      <c r="AZ19" s="91"/>
      <c r="BB19" s="68">
        <f t="shared" si="26"/>
        <v>0</v>
      </c>
      <c r="BD19" s="72">
        <f t="shared" si="27"/>
        <v>0</v>
      </c>
      <c r="BF19" s="72" t="e">
        <f t="shared" si="3"/>
        <v>#REF!</v>
      </c>
      <c r="BG19" s="72"/>
      <c r="BH19" s="71">
        <v>6</v>
      </c>
      <c r="BI19" s="68">
        <f t="shared" si="28"/>
        <v>0</v>
      </c>
      <c r="BJ19" s="132"/>
      <c r="BK19" s="68">
        <f t="shared" si="29"/>
        <v>0</v>
      </c>
      <c r="BL19" s="132"/>
      <c r="BM19" s="91"/>
      <c r="BN19" s="132"/>
      <c r="BO19" s="68">
        <f t="shared" si="30"/>
        <v>0</v>
      </c>
      <c r="BP19" s="132"/>
      <c r="BQ19" s="72">
        <f t="shared" si="31"/>
        <v>0</v>
      </c>
      <c r="BR19" s="132"/>
      <c r="BS19" s="72">
        <f t="shared" si="4"/>
        <v>0</v>
      </c>
      <c r="BT19" s="72"/>
      <c r="BU19" s="326">
        <f t="shared" si="62"/>
        <v>0</v>
      </c>
      <c r="BV19" s="326">
        <f t="shared" si="32"/>
        <v>0</v>
      </c>
      <c r="BW19" s="326">
        <f t="shared" si="33"/>
        <v>0</v>
      </c>
      <c r="BX19" s="326">
        <f t="shared" si="34"/>
        <v>0</v>
      </c>
      <c r="BY19" s="326">
        <f t="shared" si="63"/>
        <v>0</v>
      </c>
      <c r="BZ19" s="326">
        <f t="shared" si="64"/>
        <v>0</v>
      </c>
      <c r="CA19" s="329">
        <f t="shared" si="36"/>
        <v>0</v>
      </c>
      <c r="CB19" s="132"/>
      <c r="CC19" s="71">
        <v>6</v>
      </c>
      <c r="CD19" s="68">
        <f t="shared" si="37"/>
        <v>0</v>
      </c>
      <c r="CE19" s="132"/>
      <c r="CF19" s="68">
        <f t="shared" si="38"/>
        <v>0</v>
      </c>
      <c r="CG19" s="132"/>
      <c r="CH19" s="91"/>
      <c r="CI19" s="132"/>
      <c r="CJ19" s="68">
        <f t="shared" si="39"/>
        <v>0</v>
      </c>
      <c r="CK19" s="132"/>
      <c r="CL19" s="72">
        <f t="shared" si="40"/>
        <v>0</v>
      </c>
      <c r="CM19" s="132"/>
      <c r="CN19" s="72">
        <f t="shared" si="5"/>
        <v>0</v>
      </c>
      <c r="CO19" s="132"/>
      <c r="CP19" s="326">
        <f t="shared" si="65"/>
        <v>0</v>
      </c>
      <c r="CQ19" s="326">
        <f t="shared" si="66"/>
        <v>0</v>
      </c>
      <c r="CR19" s="326">
        <f t="shared" si="67"/>
        <v>0</v>
      </c>
      <c r="CS19" s="326">
        <f t="shared" si="41"/>
        <v>0</v>
      </c>
      <c r="CT19" s="326">
        <f t="shared" si="42"/>
        <v>0</v>
      </c>
      <c r="CU19" s="326">
        <f t="shared" si="68"/>
        <v>0</v>
      </c>
      <c r="CV19" s="329">
        <f t="shared" si="43"/>
        <v>0</v>
      </c>
      <c r="CW19" s="69"/>
      <c r="CX19" s="71">
        <v>6</v>
      </c>
      <c r="CY19" s="68">
        <f t="shared" si="44"/>
        <v>0</v>
      </c>
      <c r="CZ19" s="132"/>
      <c r="DA19" s="68">
        <f t="shared" si="45"/>
        <v>0</v>
      </c>
      <c r="DB19" s="132"/>
      <c r="DC19" s="91"/>
      <c r="DD19" s="132"/>
      <c r="DE19" s="68">
        <f t="shared" si="46"/>
        <v>0</v>
      </c>
      <c r="DF19" s="132"/>
      <c r="DG19" s="72">
        <f t="shared" si="47"/>
        <v>0</v>
      </c>
      <c r="DH19" s="132"/>
      <c r="DI19" s="72">
        <f t="shared" si="6"/>
        <v>0</v>
      </c>
      <c r="DJ19" s="72"/>
      <c r="DK19" s="326">
        <f t="shared" si="69"/>
        <v>0</v>
      </c>
      <c r="DL19" s="326">
        <f t="shared" si="70"/>
        <v>0</v>
      </c>
      <c r="DM19" s="326">
        <f t="shared" si="48"/>
        <v>0</v>
      </c>
      <c r="DN19" s="326">
        <f t="shared" si="49"/>
        <v>0</v>
      </c>
      <c r="DO19" s="326">
        <f t="shared" si="71"/>
        <v>0</v>
      </c>
      <c r="DP19" s="326">
        <f t="shared" si="72"/>
        <v>0</v>
      </c>
      <c r="DQ19" s="329">
        <f t="shared" si="73"/>
        <v>0</v>
      </c>
      <c r="DR19" s="72"/>
      <c r="DS19" s="372">
        <v>6</v>
      </c>
      <c r="DT19" s="68">
        <f t="shared" si="52"/>
        <v>0</v>
      </c>
      <c r="DV19" s="68">
        <f t="shared" si="53"/>
        <v>0</v>
      </c>
      <c r="DX19" s="91"/>
      <c r="DZ19" s="68">
        <f t="shared" si="54"/>
        <v>0</v>
      </c>
      <c r="EA19" s="132"/>
      <c r="EB19" s="72">
        <f t="shared" si="55"/>
        <v>0</v>
      </c>
      <c r="EC19" s="132"/>
      <c r="ED19" s="72">
        <f t="shared" si="7"/>
        <v>0</v>
      </c>
      <c r="EF19" s="364">
        <f t="shared" si="74"/>
        <v>0</v>
      </c>
      <c r="EG19" s="95">
        <f t="shared" si="75"/>
        <v>0</v>
      </c>
      <c r="EH19" s="379">
        <f>(INDEX('30 year Cash Flow'!$H$50:$AK$50,1,'Monthly Loan Amortization'!A19)/12)*$DV$9</f>
        <v>0</v>
      </c>
      <c r="EI19" s="326">
        <f t="shared" si="76"/>
        <v>0</v>
      </c>
      <c r="EJ19" s="326">
        <f t="shared" si="8"/>
        <v>0</v>
      </c>
      <c r="EK19" s="326">
        <f t="shared" si="77"/>
        <v>0</v>
      </c>
      <c r="EL19" s="329">
        <f t="shared" si="9"/>
        <v>0</v>
      </c>
      <c r="EM19" s="329"/>
      <c r="EN19" s="372">
        <v>6</v>
      </c>
      <c r="EO19" s="95">
        <f t="shared" si="56"/>
        <v>0</v>
      </c>
      <c r="EP19" s="95"/>
      <c r="EQ19" s="95">
        <f t="shared" si="57"/>
        <v>0</v>
      </c>
      <c r="ER19" s="95"/>
      <c r="ES19" s="376"/>
      <c r="ET19" s="95"/>
      <c r="EU19" s="95">
        <f t="shared" si="58"/>
        <v>0</v>
      </c>
      <c r="EV19" s="95"/>
      <c r="EW19" s="327">
        <f t="shared" si="59"/>
        <v>0</v>
      </c>
      <c r="EX19" s="95"/>
      <c r="EY19" s="327">
        <f t="shared" si="10"/>
        <v>0</v>
      </c>
      <c r="EZ19" s="132"/>
      <c r="FA19" s="364">
        <f t="shared" si="78"/>
        <v>0</v>
      </c>
      <c r="FB19" s="95">
        <f t="shared" si="79"/>
        <v>0</v>
      </c>
      <c r="FC19" s="379">
        <f>(INDEX('30 year Cash Flow'!$H$50:$AK$50,1,'Monthly Loan Amortization'!A19)/12)*$EQ$9</f>
        <v>0</v>
      </c>
      <c r="FD19" s="326">
        <f t="shared" si="80"/>
        <v>0</v>
      </c>
      <c r="FE19" s="326">
        <f t="shared" si="60"/>
        <v>0</v>
      </c>
      <c r="FF19" s="326">
        <f t="shared" si="81"/>
        <v>0</v>
      </c>
      <c r="FG19" s="329">
        <f t="shared" si="11"/>
        <v>0</v>
      </c>
    </row>
    <row r="20" spans="1:163" x14ac:dyDescent="0.25">
      <c r="A20" s="132">
        <f t="shared" si="61"/>
        <v>1</v>
      </c>
      <c r="B20" s="71">
        <v>7</v>
      </c>
      <c r="C20" s="68">
        <f t="shared" si="12"/>
        <v>0</v>
      </c>
      <c r="E20" s="68">
        <f t="shared" si="13"/>
        <v>0</v>
      </c>
      <c r="G20" s="91"/>
      <c r="I20" s="68">
        <f t="shared" si="14"/>
        <v>0</v>
      </c>
      <c r="K20" s="72">
        <f t="shared" si="15"/>
        <v>0</v>
      </c>
      <c r="M20" s="72">
        <f t="shared" si="0"/>
        <v>0</v>
      </c>
      <c r="N20" s="66"/>
      <c r="O20" s="69"/>
      <c r="Q20" s="71">
        <v>7</v>
      </c>
      <c r="R20" s="68">
        <f t="shared" si="16"/>
        <v>0</v>
      </c>
      <c r="T20" s="68">
        <f t="shared" si="17"/>
        <v>0</v>
      </c>
      <c r="V20" s="91"/>
      <c r="X20" s="68">
        <f t="shared" si="18"/>
        <v>0</v>
      </c>
      <c r="Z20" s="72">
        <f t="shared" si="19"/>
        <v>0</v>
      </c>
      <c r="AB20" s="72" t="e">
        <f t="shared" si="1"/>
        <v>#REF!</v>
      </c>
      <c r="AD20" s="69"/>
      <c r="AF20" s="71">
        <v>7</v>
      </c>
      <c r="AG20" s="68">
        <f t="shared" si="20"/>
        <v>0</v>
      </c>
      <c r="AI20" s="68">
        <f t="shared" si="21"/>
        <v>0</v>
      </c>
      <c r="AK20" s="91"/>
      <c r="AM20" s="68">
        <f t="shared" si="22"/>
        <v>0</v>
      </c>
      <c r="AO20" s="72">
        <f t="shared" si="23"/>
        <v>0</v>
      </c>
      <c r="AQ20" s="72" t="e">
        <f t="shared" si="2"/>
        <v>#REF!</v>
      </c>
      <c r="AS20" s="69"/>
      <c r="AU20" s="71">
        <v>7</v>
      </c>
      <c r="AV20" s="68">
        <f t="shared" si="24"/>
        <v>0</v>
      </c>
      <c r="AX20" s="68">
        <f t="shared" si="25"/>
        <v>0</v>
      </c>
      <c r="AZ20" s="91"/>
      <c r="BB20" s="68">
        <f t="shared" si="26"/>
        <v>0</v>
      </c>
      <c r="BD20" s="72">
        <f t="shared" si="27"/>
        <v>0</v>
      </c>
      <c r="BF20" s="72" t="e">
        <f t="shared" si="3"/>
        <v>#REF!</v>
      </c>
      <c r="BG20" s="72"/>
      <c r="BH20" s="71">
        <v>7</v>
      </c>
      <c r="BI20" s="68">
        <f t="shared" si="28"/>
        <v>0</v>
      </c>
      <c r="BJ20" s="132"/>
      <c r="BK20" s="68">
        <f t="shared" si="29"/>
        <v>0</v>
      </c>
      <c r="BL20" s="132"/>
      <c r="BM20" s="91"/>
      <c r="BN20" s="132"/>
      <c r="BO20" s="68">
        <f t="shared" si="30"/>
        <v>0</v>
      </c>
      <c r="BP20" s="132"/>
      <c r="BQ20" s="72">
        <f t="shared" si="31"/>
        <v>0</v>
      </c>
      <c r="BR20" s="132"/>
      <c r="BS20" s="72">
        <f t="shared" si="4"/>
        <v>0</v>
      </c>
      <c r="BT20" s="72"/>
      <c r="BU20" s="326">
        <f t="shared" si="62"/>
        <v>0</v>
      </c>
      <c r="BV20" s="326">
        <f t="shared" si="32"/>
        <v>0</v>
      </c>
      <c r="BW20" s="326">
        <f t="shared" si="33"/>
        <v>0</v>
      </c>
      <c r="BX20" s="326">
        <f t="shared" si="34"/>
        <v>0</v>
      </c>
      <c r="BY20" s="326">
        <f t="shared" si="63"/>
        <v>0</v>
      </c>
      <c r="BZ20" s="326">
        <f t="shared" si="64"/>
        <v>0</v>
      </c>
      <c r="CA20" s="329">
        <f t="shared" si="36"/>
        <v>0</v>
      </c>
      <c r="CB20" s="132"/>
      <c r="CC20" s="71">
        <v>7</v>
      </c>
      <c r="CD20" s="68">
        <f t="shared" si="37"/>
        <v>0</v>
      </c>
      <c r="CE20" s="132"/>
      <c r="CF20" s="68">
        <f t="shared" si="38"/>
        <v>0</v>
      </c>
      <c r="CG20" s="132"/>
      <c r="CH20" s="91"/>
      <c r="CI20" s="132"/>
      <c r="CJ20" s="68">
        <f t="shared" si="39"/>
        <v>0</v>
      </c>
      <c r="CK20" s="132"/>
      <c r="CL20" s="72">
        <f t="shared" si="40"/>
        <v>0</v>
      </c>
      <c r="CM20" s="132"/>
      <c r="CN20" s="72">
        <f t="shared" si="5"/>
        <v>0</v>
      </c>
      <c r="CO20" s="132"/>
      <c r="CP20" s="326">
        <f t="shared" si="65"/>
        <v>0</v>
      </c>
      <c r="CQ20" s="326">
        <f t="shared" si="66"/>
        <v>0</v>
      </c>
      <c r="CR20" s="326">
        <f t="shared" si="67"/>
        <v>0</v>
      </c>
      <c r="CS20" s="326">
        <f t="shared" si="41"/>
        <v>0</v>
      </c>
      <c r="CT20" s="326">
        <f t="shared" si="42"/>
        <v>0</v>
      </c>
      <c r="CU20" s="326">
        <f t="shared" si="68"/>
        <v>0</v>
      </c>
      <c r="CV20" s="329">
        <f t="shared" si="43"/>
        <v>0</v>
      </c>
      <c r="CW20" s="69"/>
      <c r="CX20" s="71">
        <v>7</v>
      </c>
      <c r="CY20" s="68">
        <f t="shared" si="44"/>
        <v>0</v>
      </c>
      <c r="CZ20" s="132"/>
      <c r="DA20" s="68">
        <f t="shared" si="45"/>
        <v>0</v>
      </c>
      <c r="DB20" s="132"/>
      <c r="DC20" s="91"/>
      <c r="DD20" s="132"/>
      <c r="DE20" s="68">
        <f t="shared" si="46"/>
        <v>0</v>
      </c>
      <c r="DF20" s="132"/>
      <c r="DG20" s="72">
        <f t="shared" si="47"/>
        <v>0</v>
      </c>
      <c r="DH20" s="132"/>
      <c r="DI20" s="72">
        <f t="shared" si="6"/>
        <v>0</v>
      </c>
      <c r="DJ20" s="72"/>
      <c r="DK20" s="326">
        <f t="shared" si="69"/>
        <v>0</v>
      </c>
      <c r="DL20" s="326">
        <f t="shared" si="70"/>
        <v>0</v>
      </c>
      <c r="DM20" s="326">
        <f t="shared" si="48"/>
        <v>0</v>
      </c>
      <c r="DN20" s="326">
        <f t="shared" si="49"/>
        <v>0</v>
      </c>
      <c r="DO20" s="326">
        <f t="shared" si="71"/>
        <v>0</v>
      </c>
      <c r="DP20" s="326">
        <f t="shared" si="72"/>
        <v>0</v>
      </c>
      <c r="DQ20" s="329">
        <f t="shared" si="73"/>
        <v>0</v>
      </c>
      <c r="DR20" s="72"/>
      <c r="DS20" s="372">
        <v>7</v>
      </c>
      <c r="DT20" s="68">
        <f t="shared" si="52"/>
        <v>0</v>
      </c>
      <c r="DV20" s="68">
        <f t="shared" si="53"/>
        <v>0</v>
      </c>
      <c r="DX20" s="91"/>
      <c r="DZ20" s="68">
        <f t="shared" si="54"/>
        <v>0</v>
      </c>
      <c r="EA20" s="132"/>
      <c r="EB20" s="72">
        <f t="shared" si="55"/>
        <v>0</v>
      </c>
      <c r="EC20" s="132"/>
      <c r="ED20" s="72">
        <f t="shared" si="7"/>
        <v>0</v>
      </c>
      <c r="EF20" s="364">
        <f t="shared" si="74"/>
        <v>0</v>
      </c>
      <c r="EG20" s="95">
        <f t="shared" si="75"/>
        <v>0</v>
      </c>
      <c r="EH20" s="379">
        <f>(INDEX('30 year Cash Flow'!$H$50:$AK$50,1,'Monthly Loan Amortization'!A20)/12)*$DV$9</f>
        <v>0</v>
      </c>
      <c r="EI20" s="326">
        <f t="shared" si="76"/>
        <v>0</v>
      </c>
      <c r="EJ20" s="326">
        <f t="shared" si="8"/>
        <v>0</v>
      </c>
      <c r="EK20" s="326">
        <f t="shared" si="77"/>
        <v>0</v>
      </c>
      <c r="EL20" s="329">
        <f t="shared" si="9"/>
        <v>0</v>
      </c>
      <c r="EM20" s="329"/>
      <c r="EN20" s="372">
        <v>7</v>
      </c>
      <c r="EO20" s="95">
        <f t="shared" si="56"/>
        <v>0</v>
      </c>
      <c r="EP20" s="132"/>
      <c r="EQ20" s="95">
        <f t="shared" si="57"/>
        <v>0</v>
      </c>
      <c r="ER20" s="132"/>
      <c r="ES20" s="91"/>
      <c r="ET20" s="132"/>
      <c r="EU20" s="95">
        <f t="shared" si="58"/>
        <v>0</v>
      </c>
      <c r="EV20" s="132"/>
      <c r="EW20" s="327">
        <f t="shared" si="59"/>
        <v>0</v>
      </c>
      <c r="EX20" s="132"/>
      <c r="EY20" s="327">
        <f t="shared" si="10"/>
        <v>0</v>
      </c>
      <c r="EZ20" s="132"/>
      <c r="FA20" s="364">
        <f t="shared" si="78"/>
        <v>0</v>
      </c>
      <c r="FB20" s="95">
        <f t="shared" si="79"/>
        <v>0</v>
      </c>
      <c r="FC20" s="379">
        <f>(INDEX('30 year Cash Flow'!$H$50:$AK$50,1,'Monthly Loan Amortization'!A20)/12)*$EQ$9</f>
        <v>0</v>
      </c>
      <c r="FD20" s="326">
        <f t="shared" si="80"/>
        <v>0</v>
      </c>
      <c r="FE20" s="326">
        <f t="shared" si="60"/>
        <v>0</v>
      </c>
      <c r="FF20" s="326">
        <f t="shared" si="81"/>
        <v>0</v>
      </c>
      <c r="FG20" s="329">
        <f t="shared" si="11"/>
        <v>0</v>
      </c>
    </row>
    <row r="21" spans="1:163" x14ac:dyDescent="0.25">
      <c r="A21" s="132">
        <f t="shared" si="61"/>
        <v>1</v>
      </c>
      <c r="B21" s="71">
        <v>8</v>
      </c>
      <c r="C21" s="68">
        <f t="shared" si="12"/>
        <v>0</v>
      </c>
      <c r="E21" s="68">
        <f t="shared" si="13"/>
        <v>0</v>
      </c>
      <c r="G21" s="91"/>
      <c r="I21" s="68">
        <f t="shared" si="14"/>
        <v>0</v>
      </c>
      <c r="K21" s="72">
        <f t="shared" si="15"/>
        <v>0</v>
      </c>
      <c r="M21" s="72">
        <f t="shared" si="0"/>
        <v>0</v>
      </c>
      <c r="N21" s="66"/>
      <c r="O21" s="69"/>
      <c r="Q21" s="71">
        <v>8</v>
      </c>
      <c r="R21" s="68">
        <f t="shared" si="16"/>
        <v>0</v>
      </c>
      <c r="T21" s="68">
        <f t="shared" si="17"/>
        <v>0</v>
      </c>
      <c r="V21" s="91"/>
      <c r="X21" s="68">
        <f t="shared" si="18"/>
        <v>0</v>
      </c>
      <c r="Z21" s="72">
        <f t="shared" si="19"/>
        <v>0</v>
      </c>
      <c r="AB21" s="72" t="e">
        <f t="shared" si="1"/>
        <v>#REF!</v>
      </c>
      <c r="AD21" s="69"/>
      <c r="AF21" s="71">
        <v>8</v>
      </c>
      <c r="AG21" s="68">
        <f t="shared" si="20"/>
        <v>0</v>
      </c>
      <c r="AI21" s="68">
        <f t="shared" si="21"/>
        <v>0</v>
      </c>
      <c r="AK21" s="91"/>
      <c r="AM21" s="68">
        <f t="shared" si="22"/>
        <v>0</v>
      </c>
      <c r="AO21" s="72">
        <f t="shared" si="23"/>
        <v>0</v>
      </c>
      <c r="AQ21" s="72" t="e">
        <f t="shared" si="2"/>
        <v>#REF!</v>
      </c>
      <c r="AS21" s="69"/>
      <c r="AU21" s="71">
        <v>8</v>
      </c>
      <c r="AV21" s="68">
        <f t="shared" si="24"/>
        <v>0</v>
      </c>
      <c r="AX21" s="68">
        <f t="shared" si="25"/>
        <v>0</v>
      </c>
      <c r="AZ21" s="91"/>
      <c r="BB21" s="68">
        <f t="shared" si="26"/>
        <v>0</v>
      </c>
      <c r="BD21" s="72">
        <f t="shared" si="27"/>
        <v>0</v>
      </c>
      <c r="BF21" s="72" t="e">
        <f t="shared" si="3"/>
        <v>#REF!</v>
      </c>
      <c r="BG21" s="72"/>
      <c r="BH21" s="71">
        <v>8</v>
      </c>
      <c r="BI21" s="68">
        <f t="shared" si="28"/>
        <v>0</v>
      </c>
      <c r="BJ21" s="132"/>
      <c r="BK21" s="68">
        <f t="shared" si="29"/>
        <v>0</v>
      </c>
      <c r="BL21" s="132"/>
      <c r="BM21" s="91"/>
      <c r="BN21" s="132"/>
      <c r="BO21" s="68">
        <f t="shared" si="30"/>
        <v>0</v>
      </c>
      <c r="BP21" s="132"/>
      <c r="BQ21" s="72">
        <f t="shared" si="31"/>
        <v>0</v>
      </c>
      <c r="BR21" s="132"/>
      <c r="BS21" s="72">
        <f t="shared" si="4"/>
        <v>0</v>
      </c>
      <c r="BT21" s="72"/>
      <c r="BU21" s="326">
        <f t="shared" si="62"/>
        <v>0</v>
      </c>
      <c r="BV21" s="326">
        <f t="shared" si="32"/>
        <v>0</v>
      </c>
      <c r="BW21" s="326">
        <f t="shared" si="33"/>
        <v>0</v>
      </c>
      <c r="BX21" s="326">
        <f t="shared" si="34"/>
        <v>0</v>
      </c>
      <c r="BY21" s="326">
        <f t="shared" si="63"/>
        <v>0</v>
      </c>
      <c r="BZ21" s="326">
        <f t="shared" si="64"/>
        <v>0</v>
      </c>
      <c r="CA21" s="329">
        <f t="shared" si="36"/>
        <v>0</v>
      </c>
      <c r="CB21" s="132"/>
      <c r="CC21" s="71">
        <v>8</v>
      </c>
      <c r="CD21" s="68">
        <f t="shared" si="37"/>
        <v>0</v>
      </c>
      <c r="CE21" s="132"/>
      <c r="CF21" s="68">
        <f t="shared" si="38"/>
        <v>0</v>
      </c>
      <c r="CG21" s="132"/>
      <c r="CH21" s="91"/>
      <c r="CI21" s="132"/>
      <c r="CJ21" s="68">
        <f t="shared" si="39"/>
        <v>0</v>
      </c>
      <c r="CK21" s="132"/>
      <c r="CL21" s="72">
        <f t="shared" si="40"/>
        <v>0</v>
      </c>
      <c r="CM21" s="132"/>
      <c r="CN21" s="72">
        <f t="shared" si="5"/>
        <v>0</v>
      </c>
      <c r="CO21" s="132"/>
      <c r="CP21" s="326">
        <f t="shared" si="65"/>
        <v>0</v>
      </c>
      <c r="CQ21" s="326">
        <f t="shared" si="66"/>
        <v>0</v>
      </c>
      <c r="CR21" s="326">
        <f t="shared" si="67"/>
        <v>0</v>
      </c>
      <c r="CS21" s="326">
        <f t="shared" si="41"/>
        <v>0</v>
      </c>
      <c r="CT21" s="326">
        <f t="shared" si="42"/>
        <v>0</v>
      </c>
      <c r="CU21" s="326">
        <f t="shared" si="68"/>
        <v>0</v>
      </c>
      <c r="CV21" s="329">
        <f t="shared" si="43"/>
        <v>0</v>
      </c>
      <c r="CW21" s="69"/>
      <c r="CX21" s="71">
        <v>8</v>
      </c>
      <c r="CY21" s="68">
        <f t="shared" si="44"/>
        <v>0</v>
      </c>
      <c r="CZ21" s="132"/>
      <c r="DA21" s="68">
        <f t="shared" si="45"/>
        <v>0</v>
      </c>
      <c r="DB21" s="132"/>
      <c r="DC21" s="91"/>
      <c r="DD21" s="132"/>
      <c r="DE21" s="68">
        <f t="shared" si="46"/>
        <v>0</v>
      </c>
      <c r="DF21" s="132"/>
      <c r="DG21" s="72">
        <f t="shared" si="47"/>
        <v>0</v>
      </c>
      <c r="DH21" s="132"/>
      <c r="DI21" s="72">
        <f t="shared" si="6"/>
        <v>0</v>
      </c>
      <c r="DJ21" s="72"/>
      <c r="DK21" s="326">
        <f t="shared" si="69"/>
        <v>0</v>
      </c>
      <c r="DL21" s="326">
        <f t="shared" si="70"/>
        <v>0</v>
      </c>
      <c r="DM21" s="326">
        <f t="shared" si="48"/>
        <v>0</v>
      </c>
      <c r="DN21" s="326">
        <f t="shared" si="49"/>
        <v>0</v>
      </c>
      <c r="DO21" s="326">
        <f t="shared" si="71"/>
        <v>0</v>
      </c>
      <c r="DP21" s="326">
        <f t="shared" si="72"/>
        <v>0</v>
      </c>
      <c r="DQ21" s="329">
        <f t="shared" si="73"/>
        <v>0</v>
      </c>
      <c r="DR21" s="72"/>
      <c r="DS21" s="372">
        <v>8</v>
      </c>
      <c r="DT21" s="68">
        <f t="shared" si="52"/>
        <v>0</v>
      </c>
      <c r="DV21" s="68">
        <f t="shared" si="53"/>
        <v>0</v>
      </c>
      <c r="DX21" s="91"/>
      <c r="DZ21" s="68">
        <f t="shared" si="54"/>
        <v>0</v>
      </c>
      <c r="EA21" s="132"/>
      <c r="EB21" s="72">
        <f t="shared" si="55"/>
        <v>0</v>
      </c>
      <c r="EC21" s="132"/>
      <c r="ED21" s="72">
        <f t="shared" si="7"/>
        <v>0</v>
      </c>
      <c r="EF21" s="364">
        <f t="shared" si="74"/>
        <v>0</v>
      </c>
      <c r="EG21" s="95">
        <f t="shared" si="75"/>
        <v>0</v>
      </c>
      <c r="EH21" s="379">
        <f>(INDEX('30 year Cash Flow'!$H$50:$AK$50,1,'Monthly Loan Amortization'!A21)/12)*$DV$9</f>
        <v>0</v>
      </c>
      <c r="EI21" s="326">
        <f t="shared" si="76"/>
        <v>0</v>
      </c>
      <c r="EJ21" s="326">
        <f t="shared" si="8"/>
        <v>0</v>
      </c>
      <c r="EK21" s="326">
        <f t="shared" si="77"/>
        <v>0</v>
      </c>
      <c r="EL21" s="329">
        <f t="shared" si="9"/>
        <v>0</v>
      </c>
      <c r="EM21" s="329"/>
      <c r="EN21" s="372">
        <v>8</v>
      </c>
      <c r="EO21" s="95">
        <f t="shared" si="56"/>
        <v>0</v>
      </c>
      <c r="EP21" s="132"/>
      <c r="EQ21" s="95">
        <f t="shared" si="57"/>
        <v>0</v>
      </c>
      <c r="ER21" s="132"/>
      <c r="ES21" s="91"/>
      <c r="ET21" s="132"/>
      <c r="EU21" s="95">
        <f t="shared" si="58"/>
        <v>0</v>
      </c>
      <c r="EV21" s="132"/>
      <c r="EW21" s="327">
        <f t="shared" si="59"/>
        <v>0</v>
      </c>
      <c r="EX21" s="132"/>
      <c r="EY21" s="327">
        <f t="shared" si="10"/>
        <v>0</v>
      </c>
      <c r="EZ21" s="132"/>
      <c r="FA21" s="364">
        <f t="shared" si="78"/>
        <v>0</v>
      </c>
      <c r="FB21" s="95">
        <f t="shared" si="79"/>
        <v>0</v>
      </c>
      <c r="FC21" s="379">
        <f>(INDEX('30 year Cash Flow'!$H$50:$AK$50,1,'Monthly Loan Amortization'!A21)/12)*$EQ$9</f>
        <v>0</v>
      </c>
      <c r="FD21" s="326">
        <f t="shared" si="80"/>
        <v>0</v>
      </c>
      <c r="FE21" s="326">
        <f t="shared" si="60"/>
        <v>0</v>
      </c>
      <c r="FF21" s="326">
        <f t="shared" si="81"/>
        <v>0</v>
      </c>
      <c r="FG21" s="329">
        <f t="shared" si="11"/>
        <v>0</v>
      </c>
    </row>
    <row r="22" spans="1:163" x14ac:dyDescent="0.25">
      <c r="A22" s="132">
        <f t="shared" si="61"/>
        <v>1</v>
      </c>
      <c r="B22" s="71">
        <v>9</v>
      </c>
      <c r="C22" s="68">
        <f t="shared" si="12"/>
        <v>0</v>
      </c>
      <c r="E22" s="68">
        <f t="shared" si="13"/>
        <v>0</v>
      </c>
      <c r="G22" s="91"/>
      <c r="I22" s="68">
        <f t="shared" si="14"/>
        <v>0</v>
      </c>
      <c r="K22" s="72">
        <f t="shared" si="15"/>
        <v>0</v>
      </c>
      <c r="M22" s="72">
        <f t="shared" si="0"/>
        <v>0</v>
      </c>
      <c r="N22" s="66"/>
      <c r="O22" s="69"/>
      <c r="Q22" s="71">
        <v>9</v>
      </c>
      <c r="R22" s="68">
        <f t="shared" si="16"/>
        <v>0</v>
      </c>
      <c r="T22" s="68">
        <f t="shared" si="17"/>
        <v>0</v>
      </c>
      <c r="V22" s="91"/>
      <c r="X22" s="68">
        <f t="shared" si="18"/>
        <v>0</v>
      </c>
      <c r="Z22" s="72">
        <f t="shared" si="19"/>
        <v>0</v>
      </c>
      <c r="AB22" s="72" t="e">
        <f t="shared" si="1"/>
        <v>#REF!</v>
      </c>
      <c r="AD22" s="69"/>
      <c r="AF22" s="71">
        <v>9</v>
      </c>
      <c r="AG22" s="68">
        <f t="shared" si="20"/>
        <v>0</v>
      </c>
      <c r="AI22" s="68">
        <f t="shared" si="21"/>
        <v>0</v>
      </c>
      <c r="AK22" s="91"/>
      <c r="AM22" s="68">
        <f t="shared" si="22"/>
        <v>0</v>
      </c>
      <c r="AO22" s="72">
        <f t="shared" si="23"/>
        <v>0</v>
      </c>
      <c r="AQ22" s="72" t="e">
        <f t="shared" si="2"/>
        <v>#REF!</v>
      </c>
      <c r="AS22" s="69"/>
      <c r="AU22" s="71">
        <v>9</v>
      </c>
      <c r="AV22" s="68">
        <f t="shared" si="24"/>
        <v>0</v>
      </c>
      <c r="AX22" s="68">
        <f t="shared" si="25"/>
        <v>0</v>
      </c>
      <c r="AZ22" s="91"/>
      <c r="BB22" s="68">
        <f t="shared" si="26"/>
        <v>0</v>
      </c>
      <c r="BD22" s="72">
        <f t="shared" si="27"/>
        <v>0</v>
      </c>
      <c r="BF22" s="72" t="e">
        <f t="shared" si="3"/>
        <v>#REF!</v>
      </c>
      <c r="BG22" s="72"/>
      <c r="BH22" s="71">
        <v>9</v>
      </c>
      <c r="BI22" s="68">
        <f t="shared" si="28"/>
        <v>0</v>
      </c>
      <c r="BJ22" s="132"/>
      <c r="BK22" s="68">
        <f t="shared" si="29"/>
        <v>0</v>
      </c>
      <c r="BL22" s="132"/>
      <c r="BM22" s="91"/>
      <c r="BN22" s="132"/>
      <c r="BO22" s="68">
        <f t="shared" si="30"/>
        <v>0</v>
      </c>
      <c r="BP22" s="132"/>
      <c r="BQ22" s="72">
        <f t="shared" si="31"/>
        <v>0</v>
      </c>
      <c r="BR22" s="132"/>
      <c r="BS22" s="72">
        <f t="shared" si="4"/>
        <v>0</v>
      </c>
      <c r="BT22" s="72"/>
      <c r="BU22" s="326">
        <f t="shared" si="62"/>
        <v>0</v>
      </c>
      <c r="BV22" s="326">
        <f t="shared" si="32"/>
        <v>0</v>
      </c>
      <c r="BW22" s="326">
        <f t="shared" si="33"/>
        <v>0</v>
      </c>
      <c r="BX22" s="326">
        <f t="shared" si="34"/>
        <v>0</v>
      </c>
      <c r="BY22" s="326">
        <f t="shared" si="63"/>
        <v>0</v>
      </c>
      <c r="BZ22" s="326">
        <f t="shared" si="64"/>
        <v>0</v>
      </c>
      <c r="CA22" s="329">
        <f t="shared" si="36"/>
        <v>0</v>
      </c>
      <c r="CB22" s="132"/>
      <c r="CC22" s="71">
        <v>9</v>
      </c>
      <c r="CD22" s="68">
        <f t="shared" si="37"/>
        <v>0</v>
      </c>
      <c r="CE22" s="132"/>
      <c r="CF22" s="68">
        <f t="shared" si="38"/>
        <v>0</v>
      </c>
      <c r="CG22" s="132"/>
      <c r="CH22" s="91"/>
      <c r="CI22" s="132"/>
      <c r="CJ22" s="68">
        <f t="shared" si="39"/>
        <v>0</v>
      </c>
      <c r="CK22" s="132"/>
      <c r="CL22" s="72">
        <f t="shared" si="40"/>
        <v>0</v>
      </c>
      <c r="CM22" s="132"/>
      <c r="CN22" s="72">
        <f t="shared" si="5"/>
        <v>0</v>
      </c>
      <c r="CO22" s="132"/>
      <c r="CP22" s="326">
        <f t="shared" si="65"/>
        <v>0</v>
      </c>
      <c r="CQ22" s="326">
        <f t="shared" si="66"/>
        <v>0</v>
      </c>
      <c r="CR22" s="326">
        <f t="shared" si="67"/>
        <v>0</v>
      </c>
      <c r="CS22" s="326">
        <f t="shared" si="41"/>
        <v>0</v>
      </c>
      <c r="CT22" s="326">
        <f t="shared" si="42"/>
        <v>0</v>
      </c>
      <c r="CU22" s="326">
        <f t="shared" si="68"/>
        <v>0</v>
      </c>
      <c r="CV22" s="329">
        <f t="shared" si="43"/>
        <v>0</v>
      </c>
      <c r="CW22" s="69"/>
      <c r="CX22" s="71">
        <v>9</v>
      </c>
      <c r="CY22" s="68">
        <f t="shared" si="44"/>
        <v>0</v>
      </c>
      <c r="CZ22" s="132"/>
      <c r="DA22" s="68">
        <f t="shared" si="45"/>
        <v>0</v>
      </c>
      <c r="DB22" s="132"/>
      <c r="DC22" s="91"/>
      <c r="DD22" s="132"/>
      <c r="DE22" s="68">
        <f t="shared" si="46"/>
        <v>0</v>
      </c>
      <c r="DF22" s="132"/>
      <c r="DG22" s="72">
        <f t="shared" si="47"/>
        <v>0</v>
      </c>
      <c r="DH22" s="132"/>
      <c r="DI22" s="72">
        <f t="shared" si="6"/>
        <v>0</v>
      </c>
      <c r="DJ22" s="72"/>
      <c r="DK22" s="326">
        <f t="shared" si="69"/>
        <v>0</v>
      </c>
      <c r="DL22" s="326">
        <f t="shared" si="70"/>
        <v>0</v>
      </c>
      <c r="DM22" s="326">
        <f t="shared" si="48"/>
        <v>0</v>
      </c>
      <c r="DN22" s="326">
        <f t="shared" si="49"/>
        <v>0</v>
      </c>
      <c r="DO22" s="326">
        <f t="shared" si="71"/>
        <v>0</v>
      </c>
      <c r="DP22" s="326">
        <f t="shared" si="72"/>
        <v>0</v>
      </c>
      <c r="DQ22" s="329">
        <f t="shared" si="73"/>
        <v>0</v>
      </c>
      <c r="DR22" s="72"/>
      <c r="DS22" s="372">
        <v>9</v>
      </c>
      <c r="DT22" s="68">
        <f t="shared" si="52"/>
        <v>0</v>
      </c>
      <c r="DV22" s="68">
        <f t="shared" si="53"/>
        <v>0</v>
      </c>
      <c r="DX22" s="91"/>
      <c r="DZ22" s="68">
        <f t="shared" si="54"/>
        <v>0</v>
      </c>
      <c r="EA22" s="132"/>
      <c r="EB22" s="72">
        <f t="shared" si="55"/>
        <v>0</v>
      </c>
      <c r="EC22" s="132"/>
      <c r="ED22" s="72">
        <f t="shared" si="7"/>
        <v>0</v>
      </c>
      <c r="EF22" s="364">
        <f t="shared" si="74"/>
        <v>0</v>
      </c>
      <c r="EG22" s="95">
        <f t="shared" si="75"/>
        <v>0</v>
      </c>
      <c r="EH22" s="379">
        <f>(INDEX('30 year Cash Flow'!$H$50:$AK$50,1,'Monthly Loan Amortization'!A22)/12)*$DV$9</f>
        <v>0</v>
      </c>
      <c r="EI22" s="326">
        <f t="shared" si="76"/>
        <v>0</v>
      </c>
      <c r="EJ22" s="326">
        <f t="shared" si="8"/>
        <v>0</v>
      </c>
      <c r="EK22" s="326">
        <f t="shared" si="77"/>
        <v>0</v>
      </c>
      <c r="EL22" s="329">
        <f t="shared" si="9"/>
        <v>0</v>
      </c>
      <c r="EM22" s="329"/>
      <c r="EN22" s="372">
        <v>9</v>
      </c>
      <c r="EO22" s="95">
        <f t="shared" si="56"/>
        <v>0</v>
      </c>
      <c r="EP22" s="132"/>
      <c r="EQ22" s="95">
        <f t="shared" si="57"/>
        <v>0</v>
      </c>
      <c r="ER22" s="132"/>
      <c r="ES22" s="91"/>
      <c r="ET22" s="132"/>
      <c r="EU22" s="95">
        <f t="shared" si="58"/>
        <v>0</v>
      </c>
      <c r="EV22" s="132"/>
      <c r="EW22" s="327">
        <f t="shared" si="59"/>
        <v>0</v>
      </c>
      <c r="EX22" s="132"/>
      <c r="EY22" s="327">
        <f t="shared" si="10"/>
        <v>0</v>
      </c>
      <c r="EZ22" s="132"/>
      <c r="FA22" s="364">
        <f t="shared" si="78"/>
        <v>0</v>
      </c>
      <c r="FB22" s="95">
        <f t="shared" si="79"/>
        <v>0</v>
      </c>
      <c r="FC22" s="379">
        <f>(INDEX('30 year Cash Flow'!$H$50:$AK$50,1,'Monthly Loan Amortization'!A22)/12)*$EQ$9</f>
        <v>0</v>
      </c>
      <c r="FD22" s="326">
        <f t="shared" si="80"/>
        <v>0</v>
      </c>
      <c r="FE22" s="326">
        <f t="shared" si="60"/>
        <v>0</v>
      </c>
      <c r="FF22" s="326">
        <f t="shared" si="81"/>
        <v>0</v>
      </c>
      <c r="FG22" s="329">
        <f t="shared" si="11"/>
        <v>0</v>
      </c>
    </row>
    <row r="23" spans="1:163" x14ac:dyDescent="0.25">
      <c r="A23" s="132">
        <f t="shared" si="61"/>
        <v>1</v>
      </c>
      <c r="B23" s="71">
        <v>10</v>
      </c>
      <c r="C23" s="68">
        <f t="shared" si="12"/>
        <v>0</v>
      </c>
      <c r="E23" s="68">
        <f t="shared" si="13"/>
        <v>0</v>
      </c>
      <c r="G23" s="91"/>
      <c r="I23" s="68">
        <f t="shared" si="14"/>
        <v>0</v>
      </c>
      <c r="K23" s="72">
        <f t="shared" si="15"/>
        <v>0</v>
      </c>
      <c r="M23" s="72">
        <f t="shared" si="0"/>
        <v>0</v>
      </c>
      <c r="N23" s="66"/>
      <c r="O23" s="69"/>
      <c r="Q23" s="71">
        <v>10</v>
      </c>
      <c r="R23" s="68">
        <f t="shared" si="16"/>
        <v>0</v>
      </c>
      <c r="T23" s="68">
        <f t="shared" si="17"/>
        <v>0</v>
      </c>
      <c r="V23" s="91"/>
      <c r="X23" s="68">
        <f t="shared" si="18"/>
        <v>0</v>
      </c>
      <c r="Z23" s="72">
        <f t="shared" si="19"/>
        <v>0</v>
      </c>
      <c r="AB23" s="72" t="e">
        <f t="shared" si="1"/>
        <v>#REF!</v>
      </c>
      <c r="AD23" s="69"/>
      <c r="AF23" s="71">
        <v>10</v>
      </c>
      <c r="AG23" s="68">
        <f t="shared" si="20"/>
        <v>0</v>
      </c>
      <c r="AI23" s="68">
        <f t="shared" si="21"/>
        <v>0</v>
      </c>
      <c r="AK23" s="91"/>
      <c r="AM23" s="68">
        <f t="shared" si="22"/>
        <v>0</v>
      </c>
      <c r="AO23" s="72">
        <f t="shared" si="23"/>
        <v>0</v>
      </c>
      <c r="AQ23" s="72" t="e">
        <f t="shared" si="2"/>
        <v>#REF!</v>
      </c>
      <c r="AS23" s="69"/>
      <c r="AU23" s="71">
        <v>10</v>
      </c>
      <c r="AV23" s="68">
        <f t="shared" si="24"/>
        <v>0</v>
      </c>
      <c r="AX23" s="68">
        <f t="shared" si="25"/>
        <v>0</v>
      </c>
      <c r="AZ23" s="91"/>
      <c r="BB23" s="68">
        <f t="shared" si="26"/>
        <v>0</v>
      </c>
      <c r="BD23" s="72">
        <f t="shared" si="27"/>
        <v>0</v>
      </c>
      <c r="BF23" s="72" t="e">
        <f t="shared" si="3"/>
        <v>#REF!</v>
      </c>
      <c r="BG23" s="72"/>
      <c r="BH23" s="71">
        <v>10</v>
      </c>
      <c r="BI23" s="68">
        <f t="shared" si="28"/>
        <v>0</v>
      </c>
      <c r="BJ23" s="132"/>
      <c r="BK23" s="68">
        <f t="shared" si="29"/>
        <v>0</v>
      </c>
      <c r="BL23" s="132"/>
      <c r="BM23" s="91"/>
      <c r="BN23" s="132"/>
      <c r="BO23" s="68">
        <f t="shared" si="30"/>
        <v>0</v>
      </c>
      <c r="BP23" s="132"/>
      <c r="BQ23" s="72">
        <f t="shared" si="31"/>
        <v>0</v>
      </c>
      <c r="BR23" s="132"/>
      <c r="BS23" s="72">
        <f t="shared" si="4"/>
        <v>0</v>
      </c>
      <c r="BT23" s="72"/>
      <c r="BU23" s="326">
        <f t="shared" si="62"/>
        <v>0</v>
      </c>
      <c r="BV23" s="326">
        <f t="shared" si="32"/>
        <v>0</v>
      </c>
      <c r="BW23" s="326">
        <f t="shared" si="33"/>
        <v>0</v>
      </c>
      <c r="BX23" s="326">
        <f t="shared" si="34"/>
        <v>0</v>
      </c>
      <c r="BY23" s="326">
        <f t="shared" si="63"/>
        <v>0</v>
      </c>
      <c r="BZ23" s="326">
        <f t="shared" si="64"/>
        <v>0</v>
      </c>
      <c r="CA23" s="329">
        <f t="shared" si="36"/>
        <v>0</v>
      </c>
      <c r="CB23" s="132"/>
      <c r="CC23" s="71">
        <v>10</v>
      </c>
      <c r="CD23" s="68">
        <f t="shared" si="37"/>
        <v>0</v>
      </c>
      <c r="CE23" s="132"/>
      <c r="CF23" s="68">
        <f t="shared" si="38"/>
        <v>0</v>
      </c>
      <c r="CG23" s="132"/>
      <c r="CH23" s="91"/>
      <c r="CI23" s="132"/>
      <c r="CJ23" s="68">
        <f t="shared" si="39"/>
        <v>0</v>
      </c>
      <c r="CK23" s="132"/>
      <c r="CL23" s="72">
        <f t="shared" si="40"/>
        <v>0</v>
      </c>
      <c r="CM23" s="132"/>
      <c r="CN23" s="72">
        <f t="shared" si="5"/>
        <v>0</v>
      </c>
      <c r="CO23" s="132"/>
      <c r="CP23" s="326">
        <f t="shared" si="65"/>
        <v>0</v>
      </c>
      <c r="CQ23" s="326">
        <f t="shared" si="66"/>
        <v>0</v>
      </c>
      <c r="CR23" s="326">
        <f t="shared" si="67"/>
        <v>0</v>
      </c>
      <c r="CS23" s="326">
        <f t="shared" si="41"/>
        <v>0</v>
      </c>
      <c r="CT23" s="326">
        <f t="shared" si="42"/>
        <v>0</v>
      </c>
      <c r="CU23" s="326">
        <f t="shared" si="68"/>
        <v>0</v>
      </c>
      <c r="CV23" s="329">
        <f t="shared" si="43"/>
        <v>0</v>
      </c>
      <c r="CW23" s="69"/>
      <c r="CX23" s="71">
        <v>10</v>
      </c>
      <c r="CY23" s="68">
        <f t="shared" si="44"/>
        <v>0</v>
      </c>
      <c r="CZ23" s="132"/>
      <c r="DA23" s="68">
        <f t="shared" si="45"/>
        <v>0</v>
      </c>
      <c r="DB23" s="132"/>
      <c r="DC23" s="91"/>
      <c r="DD23" s="132"/>
      <c r="DE23" s="68">
        <f t="shared" si="46"/>
        <v>0</v>
      </c>
      <c r="DF23" s="132"/>
      <c r="DG23" s="72">
        <f t="shared" si="47"/>
        <v>0</v>
      </c>
      <c r="DH23" s="132"/>
      <c r="DI23" s="72">
        <f t="shared" si="6"/>
        <v>0</v>
      </c>
      <c r="DJ23" s="72"/>
      <c r="DK23" s="326">
        <f t="shared" si="69"/>
        <v>0</v>
      </c>
      <c r="DL23" s="326">
        <f t="shared" si="70"/>
        <v>0</v>
      </c>
      <c r="DM23" s="326">
        <f t="shared" si="48"/>
        <v>0</v>
      </c>
      <c r="DN23" s="326">
        <f t="shared" si="49"/>
        <v>0</v>
      </c>
      <c r="DO23" s="326">
        <f t="shared" si="71"/>
        <v>0</v>
      </c>
      <c r="DP23" s="326">
        <f t="shared" si="72"/>
        <v>0</v>
      </c>
      <c r="DQ23" s="329">
        <f t="shared" si="73"/>
        <v>0</v>
      </c>
      <c r="DR23" s="72"/>
      <c r="DS23" s="372">
        <v>10</v>
      </c>
      <c r="DT23" s="68">
        <f t="shared" si="52"/>
        <v>0</v>
      </c>
      <c r="DV23" s="68">
        <f t="shared" si="53"/>
        <v>0</v>
      </c>
      <c r="DX23" s="91"/>
      <c r="DZ23" s="68">
        <f t="shared" si="54"/>
        <v>0</v>
      </c>
      <c r="EA23" s="132"/>
      <c r="EB23" s="72">
        <f t="shared" si="55"/>
        <v>0</v>
      </c>
      <c r="EC23" s="132"/>
      <c r="ED23" s="72">
        <f t="shared" si="7"/>
        <v>0</v>
      </c>
      <c r="EF23" s="364">
        <f t="shared" si="74"/>
        <v>0</v>
      </c>
      <c r="EG23" s="95">
        <f t="shared" si="75"/>
        <v>0</v>
      </c>
      <c r="EH23" s="379">
        <f>(INDEX('30 year Cash Flow'!$H$50:$AK$50,1,'Monthly Loan Amortization'!A23)/12)*$DV$9</f>
        <v>0</v>
      </c>
      <c r="EI23" s="326">
        <f t="shared" si="76"/>
        <v>0</v>
      </c>
      <c r="EJ23" s="326">
        <f t="shared" si="8"/>
        <v>0</v>
      </c>
      <c r="EK23" s="326">
        <f t="shared" si="77"/>
        <v>0</v>
      </c>
      <c r="EL23" s="329">
        <f t="shared" si="9"/>
        <v>0</v>
      </c>
      <c r="EM23" s="329"/>
      <c r="EN23" s="372">
        <v>10</v>
      </c>
      <c r="EO23" s="95">
        <f t="shared" si="56"/>
        <v>0</v>
      </c>
      <c r="EP23" s="132"/>
      <c r="EQ23" s="95">
        <f t="shared" si="57"/>
        <v>0</v>
      </c>
      <c r="ER23" s="132"/>
      <c r="ES23" s="91"/>
      <c r="ET23" s="132"/>
      <c r="EU23" s="95">
        <f t="shared" si="58"/>
        <v>0</v>
      </c>
      <c r="EV23" s="132"/>
      <c r="EW23" s="327">
        <f t="shared" si="59"/>
        <v>0</v>
      </c>
      <c r="EX23" s="132"/>
      <c r="EY23" s="327">
        <f t="shared" si="10"/>
        <v>0</v>
      </c>
      <c r="EZ23" s="132"/>
      <c r="FA23" s="364">
        <f t="shared" si="78"/>
        <v>0</v>
      </c>
      <c r="FB23" s="95">
        <f t="shared" si="79"/>
        <v>0</v>
      </c>
      <c r="FC23" s="379">
        <f>(INDEX('30 year Cash Flow'!$H$50:$AK$50,1,'Monthly Loan Amortization'!A23)/12)*$EQ$9</f>
        <v>0</v>
      </c>
      <c r="FD23" s="326">
        <f t="shared" si="80"/>
        <v>0</v>
      </c>
      <c r="FE23" s="326">
        <f t="shared" si="60"/>
        <v>0</v>
      </c>
      <c r="FF23" s="326">
        <f t="shared" si="81"/>
        <v>0</v>
      </c>
      <c r="FG23" s="329">
        <f t="shared" si="11"/>
        <v>0</v>
      </c>
    </row>
    <row r="24" spans="1:163" x14ac:dyDescent="0.25">
      <c r="A24" s="132">
        <f t="shared" si="61"/>
        <v>1</v>
      </c>
      <c r="B24" s="71">
        <v>11</v>
      </c>
      <c r="C24" s="68">
        <f t="shared" si="12"/>
        <v>0</v>
      </c>
      <c r="E24" s="68">
        <f t="shared" si="13"/>
        <v>0</v>
      </c>
      <c r="G24" s="91"/>
      <c r="I24" s="68">
        <f t="shared" si="14"/>
        <v>0</v>
      </c>
      <c r="K24" s="72">
        <f t="shared" si="15"/>
        <v>0</v>
      </c>
      <c r="M24" s="72">
        <f t="shared" si="0"/>
        <v>0</v>
      </c>
      <c r="N24" s="66"/>
      <c r="O24" s="69"/>
      <c r="Q24" s="71">
        <v>11</v>
      </c>
      <c r="R24" s="68">
        <f t="shared" si="16"/>
        <v>0</v>
      </c>
      <c r="T24" s="68">
        <f t="shared" si="17"/>
        <v>0</v>
      </c>
      <c r="V24" s="91"/>
      <c r="X24" s="68">
        <f t="shared" si="18"/>
        <v>0</v>
      </c>
      <c r="Z24" s="72">
        <f t="shared" si="19"/>
        <v>0</v>
      </c>
      <c r="AB24" s="72" t="e">
        <f t="shared" si="1"/>
        <v>#REF!</v>
      </c>
      <c r="AD24" s="69"/>
      <c r="AF24" s="71">
        <v>11</v>
      </c>
      <c r="AG24" s="68">
        <f t="shared" si="20"/>
        <v>0</v>
      </c>
      <c r="AI24" s="68">
        <f t="shared" si="21"/>
        <v>0</v>
      </c>
      <c r="AK24" s="91"/>
      <c r="AM24" s="68">
        <f t="shared" si="22"/>
        <v>0</v>
      </c>
      <c r="AO24" s="72">
        <f t="shared" si="23"/>
        <v>0</v>
      </c>
      <c r="AQ24" s="72" t="e">
        <f t="shared" si="2"/>
        <v>#REF!</v>
      </c>
      <c r="AS24" s="69"/>
      <c r="AU24" s="71">
        <v>11</v>
      </c>
      <c r="AV24" s="68">
        <f t="shared" si="24"/>
        <v>0</v>
      </c>
      <c r="AX24" s="68">
        <f t="shared" si="25"/>
        <v>0</v>
      </c>
      <c r="AZ24" s="91"/>
      <c r="BB24" s="68">
        <f t="shared" si="26"/>
        <v>0</v>
      </c>
      <c r="BD24" s="72">
        <f t="shared" si="27"/>
        <v>0</v>
      </c>
      <c r="BF24" s="72" t="e">
        <f t="shared" si="3"/>
        <v>#REF!</v>
      </c>
      <c r="BG24" s="72"/>
      <c r="BH24" s="71">
        <v>11</v>
      </c>
      <c r="BI24" s="68">
        <f t="shared" si="28"/>
        <v>0</v>
      </c>
      <c r="BJ24" s="132"/>
      <c r="BK24" s="68">
        <f t="shared" si="29"/>
        <v>0</v>
      </c>
      <c r="BL24" s="132"/>
      <c r="BM24" s="91"/>
      <c r="BN24" s="132"/>
      <c r="BO24" s="68">
        <f t="shared" si="30"/>
        <v>0</v>
      </c>
      <c r="BP24" s="132"/>
      <c r="BQ24" s="72">
        <f t="shared" si="31"/>
        <v>0</v>
      </c>
      <c r="BR24" s="132"/>
      <c r="BS24" s="72">
        <f t="shared" si="4"/>
        <v>0</v>
      </c>
      <c r="BT24" s="72"/>
      <c r="BU24" s="326">
        <f t="shared" si="62"/>
        <v>0</v>
      </c>
      <c r="BV24" s="326">
        <f t="shared" si="32"/>
        <v>0</v>
      </c>
      <c r="BW24" s="326">
        <f t="shared" si="33"/>
        <v>0</v>
      </c>
      <c r="BX24" s="326">
        <f t="shared" si="34"/>
        <v>0</v>
      </c>
      <c r="BY24" s="326">
        <f t="shared" si="63"/>
        <v>0</v>
      </c>
      <c r="BZ24" s="326">
        <f t="shared" si="64"/>
        <v>0</v>
      </c>
      <c r="CA24" s="329">
        <f t="shared" si="36"/>
        <v>0</v>
      </c>
      <c r="CB24" s="132"/>
      <c r="CC24" s="71">
        <v>11</v>
      </c>
      <c r="CD24" s="68">
        <f t="shared" si="37"/>
        <v>0</v>
      </c>
      <c r="CE24" s="132"/>
      <c r="CF24" s="68">
        <f t="shared" si="38"/>
        <v>0</v>
      </c>
      <c r="CG24" s="132"/>
      <c r="CH24" s="91"/>
      <c r="CI24" s="132"/>
      <c r="CJ24" s="68">
        <f t="shared" si="39"/>
        <v>0</v>
      </c>
      <c r="CK24" s="132"/>
      <c r="CL24" s="72">
        <f t="shared" si="40"/>
        <v>0</v>
      </c>
      <c r="CM24" s="132"/>
      <c r="CN24" s="72">
        <f t="shared" si="5"/>
        <v>0</v>
      </c>
      <c r="CO24" s="132"/>
      <c r="CP24" s="326">
        <f t="shared" si="65"/>
        <v>0</v>
      </c>
      <c r="CQ24" s="326">
        <f t="shared" si="66"/>
        <v>0</v>
      </c>
      <c r="CR24" s="326">
        <f t="shared" si="67"/>
        <v>0</v>
      </c>
      <c r="CS24" s="326">
        <f t="shared" si="41"/>
        <v>0</v>
      </c>
      <c r="CT24" s="326">
        <f t="shared" si="42"/>
        <v>0</v>
      </c>
      <c r="CU24" s="326">
        <f t="shared" si="68"/>
        <v>0</v>
      </c>
      <c r="CV24" s="329">
        <f t="shared" si="43"/>
        <v>0</v>
      </c>
      <c r="CW24" s="69"/>
      <c r="CX24" s="71">
        <v>11</v>
      </c>
      <c r="CY24" s="68">
        <f t="shared" si="44"/>
        <v>0</v>
      </c>
      <c r="CZ24" s="132"/>
      <c r="DA24" s="68">
        <f t="shared" si="45"/>
        <v>0</v>
      </c>
      <c r="DB24" s="132"/>
      <c r="DC24" s="91"/>
      <c r="DD24" s="132"/>
      <c r="DE24" s="68">
        <f t="shared" si="46"/>
        <v>0</v>
      </c>
      <c r="DF24" s="132"/>
      <c r="DG24" s="72">
        <f t="shared" si="47"/>
        <v>0</v>
      </c>
      <c r="DH24" s="132"/>
      <c r="DI24" s="72">
        <f t="shared" si="6"/>
        <v>0</v>
      </c>
      <c r="DJ24" s="72"/>
      <c r="DK24" s="326">
        <f t="shared" si="69"/>
        <v>0</v>
      </c>
      <c r="DL24" s="326">
        <f t="shared" si="70"/>
        <v>0</v>
      </c>
      <c r="DM24" s="326">
        <f t="shared" si="48"/>
        <v>0</v>
      </c>
      <c r="DN24" s="326">
        <f t="shared" si="49"/>
        <v>0</v>
      </c>
      <c r="DO24" s="326">
        <f t="shared" si="71"/>
        <v>0</v>
      </c>
      <c r="DP24" s="326">
        <f t="shared" si="72"/>
        <v>0</v>
      </c>
      <c r="DQ24" s="329">
        <f t="shared" si="73"/>
        <v>0</v>
      </c>
      <c r="DR24" s="72"/>
      <c r="DS24" s="372">
        <v>11</v>
      </c>
      <c r="DT24" s="68">
        <f t="shared" si="52"/>
        <v>0</v>
      </c>
      <c r="DV24" s="68">
        <f t="shared" si="53"/>
        <v>0</v>
      </c>
      <c r="DX24" s="91"/>
      <c r="DZ24" s="68">
        <f t="shared" si="54"/>
        <v>0</v>
      </c>
      <c r="EA24" s="132"/>
      <c r="EB24" s="72">
        <f t="shared" si="55"/>
        <v>0</v>
      </c>
      <c r="EC24" s="132"/>
      <c r="ED24" s="72">
        <f t="shared" si="7"/>
        <v>0</v>
      </c>
      <c r="EF24" s="364">
        <f t="shared" si="74"/>
        <v>0</v>
      </c>
      <c r="EG24" s="95">
        <f t="shared" si="75"/>
        <v>0</v>
      </c>
      <c r="EH24" s="379">
        <f>(INDEX('30 year Cash Flow'!$H$50:$AK$50,1,'Monthly Loan Amortization'!A24)/12)*$DV$9</f>
        <v>0</v>
      </c>
      <c r="EI24" s="326">
        <f t="shared" si="76"/>
        <v>0</v>
      </c>
      <c r="EJ24" s="326">
        <f t="shared" si="8"/>
        <v>0</v>
      </c>
      <c r="EK24" s="326">
        <f t="shared" si="77"/>
        <v>0</v>
      </c>
      <c r="EL24" s="329">
        <f t="shared" si="9"/>
        <v>0</v>
      </c>
      <c r="EM24" s="329"/>
      <c r="EN24" s="372">
        <v>11</v>
      </c>
      <c r="EO24" s="95">
        <f t="shared" si="56"/>
        <v>0</v>
      </c>
      <c r="EP24" s="132"/>
      <c r="EQ24" s="95">
        <f t="shared" si="57"/>
        <v>0</v>
      </c>
      <c r="ER24" s="132"/>
      <c r="ES24" s="91"/>
      <c r="ET24" s="132"/>
      <c r="EU24" s="95">
        <f t="shared" si="58"/>
        <v>0</v>
      </c>
      <c r="EV24" s="132"/>
      <c r="EW24" s="327">
        <f t="shared" si="59"/>
        <v>0</v>
      </c>
      <c r="EX24" s="132"/>
      <c r="EY24" s="327">
        <f t="shared" si="10"/>
        <v>0</v>
      </c>
      <c r="EZ24" s="132"/>
      <c r="FA24" s="364">
        <f t="shared" si="78"/>
        <v>0</v>
      </c>
      <c r="FB24" s="95">
        <f t="shared" si="79"/>
        <v>0</v>
      </c>
      <c r="FC24" s="379">
        <f>(INDEX('30 year Cash Flow'!$H$50:$AK$50,1,'Monthly Loan Amortization'!A24)/12)*$EQ$9</f>
        <v>0</v>
      </c>
      <c r="FD24" s="326">
        <f t="shared" si="80"/>
        <v>0</v>
      </c>
      <c r="FE24" s="326">
        <f t="shared" si="60"/>
        <v>0</v>
      </c>
      <c r="FF24" s="326">
        <f t="shared" si="81"/>
        <v>0</v>
      </c>
      <c r="FG24" s="329">
        <f t="shared" si="11"/>
        <v>0</v>
      </c>
    </row>
    <row r="25" spans="1:163" x14ac:dyDescent="0.25">
      <c r="A25" s="132">
        <f t="shared" si="61"/>
        <v>1</v>
      </c>
      <c r="B25" s="71">
        <v>12</v>
      </c>
      <c r="C25" s="68">
        <f t="shared" si="12"/>
        <v>0</v>
      </c>
      <c r="E25" s="68">
        <f t="shared" si="13"/>
        <v>0</v>
      </c>
      <c r="G25" s="91"/>
      <c r="I25" s="68">
        <f t="shared" si="14"/>
        <v>0</v>
      </c>
      <c r="K25" s="72">
        <f t="shared" si="15"/>
        <v>0</v>
      </c>
      <c r="M25" s="72">
        <f t="shared" si="0"/>
        <v>0</v>
      </c>
      <c r="N25" s="66"/>
      <c r="O25" s="69"/>
      <c r="Q25" s="71">
        <v>12</v>
      </c>
      <c r="R25" s="68">
        <f t="shared" si="16"/>
        <v>0</v>
      </c>
      <c r="T25" s="68">
        <f t="shared" si="17"/>
        <v>0</v>
      </c>
      <c r="V25" s="91"/>
      <c r="X25" s="68">
        <f t="shared" si="18"/>
        <v>0</v>
      </c>
      <c r="Z25" s="72">
        <f t="shared" si="19"/>
        <v>0</v>
      </c>
      <c r="AB25" s="72" t="e">
        <f t="shared" si="1"/>
        <v>#REF!</v>
      </c>
      <c r="AD25" s="69"/>
      <c r="AF25" s="71">
        <v>12</v>
      </c>
      <c r="AG25" s="68">
        <f t="shared" si="20"/>
        <v>0</v>
      </c>
      <c r="AI25" s="68">
        <f t="shared" si="21"/>
        <v>0</v>
      </c>
      <c r="AK25" s="91"/>
      <c r="AM25" s="68">
        <f t="shared" si="22"/>
        <v>0</v>
      </c>
      <c r="AO25" s="72">
        <f t="shared" si="23"/>
        <v>0</v>
      </c>
      <c r="AQ25" s="72" t="e">
        <f t="shared" si="2"/>
        <v>#REF!</v>
      </c>
      <c r="AS25" s="69"/>
      <c r="AU25" s="71">
        <v>12</v>
      </c>
      <c r="AV25" s="68">
        <f t="shared" si="24"/>
        <v>0</v>
      </c>
      <c r="AX25" s="68">
        <f t="shared" si="25"/>
        <v>0</v>
      </c>
      <c r="AZ25" s="91"/>
      <c r="BB25" s="68">
        <f t="shared" si="26"/>
        <v>0</v>
      </c>
      <c r="BD25" s="72">
        <f t="shared" si="27"/>
        <v>0</v>
      </c>
      <c r="BF25" s="72" t="e">
        <f t="shared" si="3"/>
        <v>#REF!</v>
      </c>
      <c r="BG25" s="72"/>
      <c r="BH25" s="71">
        <v>12</v>
      </c>
      <c r="BI25" s="68">
        <f t="shared" si="28"/>
        <v>0</v>
      </c>
      <c r="BJ25" s="132"/>
      <c r="BK25" s="68">
        <f t="shared" si="29"/>
        <v>0</v>
      </c>
      <c r="BL25" s="132"/>
      <c r="BM25" s="91"/>
      <c r="BN25" s="132"/>
      <c r="BO25" s="68">
        <f t="shared" si="30"/>
        <v>0</v>
      </c>
      <c r="BP25" s="132"/>
      <c r="BQ25" s="72">
        <f t="shared" si="31"/>
        <v>0</v>
      </c>
      <c r="BR25" s="132"/>
      <c r="BS25" s="72">
        <f t="shared" si="4"/>
        <v>0</v>
      </c>
      <c r="BT25" s="72"/>
      <c r="BU25" s="326">
        <f t="shared" si="62"/>
        <v>0</v>
      </c>
      <c r="BV25" s="326">
        <f t="shared" si="32"/>
        <v>0</v>
      </c>
      <c r="BW25" s="326">
        <f t="shared" si="33"/>
        <v>0</v>
      </c>
      <c r="BX25" s="326">
        <f t="shared" si="34"/>
        <v>0</v>
      </c>
      <c r="BY25" s="326">
        <f t="shared" si="63"/>
        <v>0</v>
      </c>
      <c r="BZ25" s="326">
        <f t="shared" si="64"/>
        <v>0</v>
      </c>
      <c r="CA25" s="329">
        <f t="shared" si="36"/>
        <v>0</v>
      </c>
      <c r="CB25" s="132"/>
      <c r="CC25" s="71">
        <v>12</v>
      </c>
      <c r="CD25" s="68">
        <f t="shared" si="37"/>
        <v>0</v>
      </c>
      <c r="CE25" s="132"/>
      <c r="CF25" s="68">
        <f t="shared" si="38"/>
        <v>0</v>
      </c>
      <c r="CG25" s="132"/>
      <c r="CH25" s="91"/>
      <c r="CI25" s="132"/>
      <c r="CJ25" s="68">
        <f t="shared" si="39"/>
        <v>0</v>
      </c>
      <c r="CK25" s="132"/>
      <c r="CL25" s="72">
        <f t="shared" si="40"/>
        <v>0</v>
      </c>
      <c r="CM25" s="132"/>
      <c r="CN25" s="72">
        <f t="shared" si="5"/>
        <v>0</v>
      </c>
      <c r="CO25" s="132"/>
      <c r="CP25" s="326">
        <f t="shared" si="65"/>
        <v>0</v>
      </c>
      <c r="CQ25" s="326">
        <f t="shared" si="66"/>
        <v>0</v>
      </c>
      <c r="CR25" s="326">
        <f t="shared" si="67"/>
        <v>0</v>
      </c>
      <c r="CS25" s="326">
        <f t="shared" si="41"/>
        <v>0</v>
      </c>
      <c r="CT25" s="326">
        <f t="shared" si="42"/>
        <v>0</v>
      </c>
      <c r="CU25" s="326">
        <f t="shared" si="68"/>
        <v>0</v>
      </c>
      <c r="CV25" s="329">
        <f t="shared" si="43"/>
        <v>0</v>
      </c>
      <c r="CW25" s="69"/>
      <c r="CX25" s="71">
        <v>12</v>
      </c>
      <c r="CY25" s="68">
        <f t="shared" si="44"/>
        <v>0</v>
      </c>
      <c r="CZ25" s="132"/>
      <c r="DA25" s="68">
        <f t="shared" si="45"/>
        <v>0</v>
      </c>
      <c r="DB25" s="132"/>
      <c r="DC25" s="91"/>
      <c r="DD25" s="132"/>
      <c r="DE25" s="68">
        <f t="shared" si="46"/>
        <v>0</v>
      </c>
      <c r="DF25" s="132"/>
      <c r="DG25" s="72">
        <f t="shared" si="47"/>
        <v>0</v>
      </c>
      <c r="DH25" s="132"/>
      <c r="DI25" s="72">
        <f t="shared" si="6"/>
        <v>0</v>
      </c>
      <c r="DJ25" s="72"/>
      <c r="DK25" s="326">
        <f t="shared" si="69"/>
        <v>0</v>
      </c>
      <c r="DL25" s="326">
        <f t="shared" si="70"/>
        <v>0</v>
      </c>
      <c r="DM25" s="326">
        <f t="shared" si="48"/>
        <v>0</v>
      </c>
      <c r="DN25" s="326">
        <f t="shared" si="49"/>
        <v>0</v>
      </c>
      <c r="DO25" s="326">
        <f t="shared" si="71"/>
        <v>0</v>
      </c>
      <c r="DP25" s="326">
        <f t="shared" si="72"/>
        <v>0</v>
      </c>
      <c r="DQ25" s="329">
        <f t="shared" si="73"/>
        <v>0</v>
      </c>
      <c r="DR25" s="72"/>
      <c r="DS25" s="372">
        <v>12</v>
      </c>
      <c r="DT25" s="68">
        <f t="shared" si="52"/>
        <v>0</v>
      </c>
      <c r="DV25" s="68">
        <f t="shared" si="53"/>
        <v>0</v>
      </c>
      <c r="DX25" s="91"/>
      <c r="DZ25" s="68">
        <f t="shared" si="54"/>
        <v>0</v>
      </c>
      <c r="EA25" s="132"/>
      <c r="EB25" s="72">
        <f t="shared" si="55"/>
        <v>0</v>
      </c>
      <c r="EC25" s="132"/>
      <c r="ED25" s="72">
        <f t="shared" si="7"/>
        <v>0</v>
      </c>
      <c r="EF25" s="364">
        <f t="shared" si="74"/>
        <v>0</v>
      </c>
      <c r="EG25" s="95">
        <f t="shared" si="75"/>
        <v>0</v>
      </c>
      <c r="EH25" s="379">
        <f>(INDEX('30 year Cash Flow'!$H$50:$AK$50,1,'Monthly Loan Amortization'!A25)/12)*$DV$9</f>
        <v>0</v>
      </c>
      <c r="EI25" s="326">
        <f t="shared" si="76"/>
        <v>0</v>
      </c>
      <c r="EJ25" s="326">
        <f t="shared" si="8"/>
        <v>0</v>
      </c>
      <c r="EK25" s="326">
        <f t="shared" si="77"/>
        <v>0</v>
      </c>
      <c r="EL25" s="329">
        <f t="shared" si="9"/>
        <v>0</v>
      </c>
      <c r="EM25" s="329"/>
      <c r="EN25" s="372">
        <v>12</v>
      </c>
      <c r="EO25" s="95">
        <f t="shared" si="56"/>
        <v>0</v>
      </c>
      <c r="EP25" s="132"/>
      <c r="EQ25" s="95">
        <f t="shared" si="57"/>
        <v>0</v>
      </c>
      <c r="ER25" s="132"/>
      <c r="ES25" s="91"/>
      <c r="ET25" s="132"/>
      <c r="EU25" s="95">
        <f t="shared" si="58"/>
        <v>0</v>
      </c>
      <c r="EV25" s="132"/>
      <c r="EW25" s="327">
        <f t="shared" si="59"/>
        <v>0</v>
      </c>
      <c r="EX25" s="132"/>
      <c r="EY25" s="327">
        <f t="shared" si="10"/>
        <v>0</v>
      </c>
      <c r="EZ25" s="132"/>
      <c r="FA25" s="364">
        <f t="shared" si="78"/>
        <v>0</v>
      </c>
      <c r="FB25" s="95">
        <f t="shared" si="79"/>
        <v>0</v>
      </c>
      <c r="FC25" s="379">
        <f>(INDEX('30 year Cash Flow'!$H$50:$AK$50,1,'Monthly Loan Amortization'!A25)/12)*$EQ$9</f>
        <v>0</v>
      </c>
      <c r="FD25" s="326">
        <f t="shared" si="80"/>
        <v>0</v>
      </c>
      <c r="FE25" s="326">
        <f t="shared" si="60"/>
        <v>0</v>
      </c>
      <c r="FF25" s="326">
        <f t="shared" si="81"/>
        <v>0</v>
      </c>
      <c r="FG25" s="329">
        <f t="shared" si="11"/>
        <v>0</v>
      </c>
    </row>
    <row r="26" spans="1:163" x14ac:dyDescent="0.25">
      <c r="A26" s="132">
        <f t="shared" si="61"/>
        <v>2</v>
      </c>
      <c r="B26" s="71">
        <v>13</v>
      </c>
      <c r="C26" s="68">
        <f t="shared" si="12"/>
        <v>0</v>
      </c>
      <c r="E26" s="68">
        <f t="shared" si="13"/>
        <v>0</v>
      </c>
      <c r="G26" s="91"/>
      <c r="I26" s="68">
        <f t="shared" si="14"/>
        <v>0</v>
      </c>
      <c r="K26" s="72">
        <f t="shared" si="15"/>
        <v>0</v>
      </c>
      <c r="M26" s="72">
        <f t="shared" si="0"/>
        <v>0</v>
      </c>
      <c r="N26" s="66"/>
      <c r="O26" s="69"/>
      <c r="Q26" s="71">
        <v>13</v>
      </c>
      <c r="R26" s="68">
        <f t="shared" si="16"/>
        <v>0</v>
      </c>
      <c r="T26" s="68">
        <f t="shared" si="17"/>
        <v>0</v>
      </c>
      <c r="V26" s="91"/>
      <c r="X26" s="68">
        <f t="shared" si="18"/>
        <v>0</v>
      </c>
      <c r="Z26" s="72">
        <f t="shared" si="19"/>
        <v>0</v>
      </c>
      <c r="AB26" s="72" t="e">
        <f t="shared" si="1"/>
        <v>#REF!</v>
      </c>
      <c r="AD26" s="69"/>
      <c r="AF26" s="71">
        <v>13</v>
      </c>
      <c r="AG26" s="68">
        <f t="shared" si="20"/>
        <v>0</v>
      </c>
      <c r="AI26" s="68">
        <f t="shared" si="21"/>
        <v>0</v>
      </c>
      <c r="AK26" s="91"/>
      <c r="AM26" s="68">
        <f t="shared" si="22"/>
        <v>0</v>
      </c>
      <c r="AO26" s="72">
        <f t="shared" si="23"/>
        <v>0</v>
      </c>
      <c r="AQ26" s="72" t="e">
        <f t="shared" si="2"/>
        <v>#REF!</v>
      </c>
      <c r="AS26" s="69"/>
      <c r="AU26" s="71">
        <v>13</v>
      </c>
      <c r="AV26" s="68">
        <f t="shared" si="24"/>
        <v>0</v>
      </c>
      <c r="AX26" s="68">
        <f t="shared" si="25"/>
        <v>0</v>
      </c>
      <c r="AZ26" s="91"/>
      <c r="BB26" s="68">
        <f t="shared" si="26"/>
        <v>0</v>
      </c>
      <c r="BD26" s="72">
        <f t="shared" si="27"/>
        <v>0</v>
      </c>
      <c r="BF26" s="72" t="e">
        <f t="shared" si="3"/>
        <v>#REF!</v>
      </c>
      <c r="BG26" s="72"/>
      <c r="BH26" s="71">
        <v>13</v>
      </c>
      <c r="BI26" s="68">
        <f t="shared" si="28"/>
        <v>0</v>
      </c>
      <c r="BJ26" s="132"/>
      <c r="BK26" s="68">
        <f t="shared" si="29"/>
        <v>0</v>
      </c>
      <c r="BL26" s="132"/>
      <c r="BM26" s="91"/>
      <c r="BN26" s="132"/>
      <c r="BO26" s="68">
        <f t="shared" si="30"/>
        <v>0</v>
      </c>
      <c r="BP26" s="132"/>
      <c r="BQ26" s="72">
        <f t="shared" si="31"/>
        <v>0</v>
      </c>
      <c r="BR26" s="132"/>
      <c r="BS26" s="72">
        <f t="shared" si="4"/>
        <v>0</v>
      </c>
      <c r="BT26" s="72"/>
      <c r="BU26" s="326">
        <f t="shared" si="62"/>
        <v>0</v>
      </c>
      <c r="BV26" s="326">
        <f t="shared" si="32"/>
        <v>0</v>
      </c>
      <c r="BW26" s="326">
        <f t="shared" si="33"/>
        <v>0</v>
      </c>
      <c r="BX26" s="326">
        <f t="shared" si="34"/>
        <v>0</v>
      </c>
      <c r="BY26" s="326">
        <f t="shared" si="63"/>
        <v>0</v>
      </c>
      <c r="BZ26" s="326">
        <f t="shared" si="64"/>
        <v>0</v>
      </c>
      <c r="CA26" s="329">
        <f t="shared" si="36"/>
        <v>0</v>
      </c>
      <c r="CB26" s="132"/>
      <c r="CC26" s="71">
        <v>13</v>
      </c>
      <c r="CD26" s="68">
        <f t="shared" si="37"/>
        <v>0</v>
      </c>
      <c r="CE26" s="132"/>
      <c r="CF26" s="68">
        <f t="shared" si="38"/>
        <v>0</v>
      </c>
      <c r="CG26" s="132"/>
      <c r="CH26" s="91"/>
      <c r="CI26" s="132"/>
      <c r="CJ26" s="68">
        <f t="shared" si="39"/>
        <v>0</v>
      </c>
      <c r="CK26" s="132"/>
      <c r="CL26" s="72">
        <f t="shared" si="40"/>
        <v>0</v>
      </c>
      <c r="CM26" s="132"/>
      <c r="CN26" s="72">
        <f t="shared" si="5"/>
        <v>0</v>
      </c>
      <c r="CO26" s="132"/>
      <c r="CP26" s="326">
        <f t="shared" si="65"/>
        <v>0</v>
      </c>
      <c r="CQ26" s="326">
        <f t="shared" si="66"/>
        <v>0</v>
      </c>
      <c r="CR26" s="326">
        <f t="shared" si="67"/>
        <v>0</v>
      </c>
      <c r="CS26" s="326">
        <f t="shared" si="41"/>
        <v>0</v>
      </c>
      <c r="CT26" s="326">
        <f t="shared" si="42"/>
        <v>0</v>
      </c>
      <c r="CU26" s="326">
        <f t="shared" si="68"/>
        <v>0</v>
      </c>
      <c r="CV26" s="329">
        <f t="shared" si="43"/>
        <v>0</v>
      </c>
      <c r="CW26" s="69"/>
      <c r="CX26" s="71">
        <v>13</v>
      </c>
      <c r="CY26" s="68">
        <f t="shared" si="44"/>
        <v>0</v>
      </c>
      <c r="CZ26" s="132"/>
      <c r="DA26" s="68">
        <f t="shared" si="45"/>
        <v>0</v>
      </c>
      <c r="DB26" s="132"/>
      <c r="DC26" s="91"/>
      <c r="DD26" s="132"/>
      <c r="DE26" s="68">
        <f t="shared" si="46"/>
        <v>0</v>
      </c>
      <c r="DF26" s="132"/>
      <c r="DG26" s="72">
        <f t="shared" si="47"/>
        <v>0</v>
      </c>
      <c r="DH26" s="132"/>
      <c r="DI26" s="72">
        <f t="shared" si="6"/>
        <v>0</v>
      </c>
      <c r="DJ26" s="72"/>
      <c r="DK26" s="326">
        <f t="shared" si="69"/>
        <v>0</v>
      </c>
      <c r="DL26" s="326">
        <f t="shared" si="70"/>
        <v>0</v>
      </c>
      <c r="DM26" s="326">
        <f t="shared" si="48"/>
        <v>0</v>
      </c>
      <c r="DN26" s="326">
        <f t="shared" si="49"/>
        <v>0</v>
      </c>
      <c r="DO26" s="326">
        <f t="shared" si="71"/>
        <v>0</v>
      </c>
      <c r="DP26" s="326">
        <f t="shared" si="72"/>
        <v>0</v>
      </c>
      <c r="DQ26" s="329">
        <f t="shared" si="73"/>
        <v>0</v>
      </c>
      <c r="DR26" s="72"/>
      <c r="DS26" s="372">
        <v>13</v>
      </c>
      <c r="DT26" s="68">
        <f t="shared" si="52"/>
        <v>0</v>
      </c>
      <c r="DV26" s="68">
        <f t="shared" si="53"/>
        <v>0</v>
      </c>
      <c r="DX26" s="91"/>
      <c r="DZ26" s="68">
        <f t="shared" si="54"/>
        <v>0</v>
      </c>
      <c r="EA26" s="132"/>
      <c r="EB26" s="72">
        <f t="shared" si="55"/>
        <v>0</v>
      </c>
      <c r="EC26" s="132"/>
      <c r="ED26" s="72">
        <f t="shared" si="7"/>
        <v>0</v>
      </c>
      <c r="EF26" s="364">
        <f t="shared" si="74"/>
        <v>0</v>
      </c>
      <c r="EG26" s="95">
        <f t="shared" si="75"/>
        <v>0</v>
      </c>
      <c r="EH26" s="379">
        <f>(INDEX('30 year Cash Flow'!$H$50:$AK$50,1,'Monthly Loan Amortization'!A26)/12)*$DV$9</f>
        <v>0</v>
      </c>
      <c r="EI26" s="326">
        <f t="shared" si="76"/>
        <v>0</v>
      </c>
      <c r="EJ26" s="326">
        <f t="shared" si="8"/>
        <v>0</v>
      </c>
      <c r="EK26" s="326">
        <f t="shared" si="77"/>
        <v>0</v>
      </c>
      <c r="EL26" s="329">
        <f t="shared" si="9"/>
        <v>0</v>
      </c>
      <c r="EM26" s="329"/>
      <c r="EN26" s="372">
        <v>13</v>
      </c>
      <c r="EO26" s="95">
        <f t="shared" si="56"/>
        <v>0</v>
      </c>
      <c r="EP26" s="132"/>
      <c r="EQ26" s="95">
        <f t="shared" si="57"/>
        <v>0</v>
      </c>
      <c r="ER26" s="132"/>
      <c r="ES26" s="91"/>
      <c r="ET26" s="132"/>
      <c r="EU26" s="95">
        <f t="shared" si="58"/>
        <v>0</v>
      </c>
      <c r="EV26" s="132"/>
      <c r="EW26" s="327">
        <f t="shared" si="59"/>
        <v>0</v>
      </c>
      <c r="EX26" s="132"/>
      <c r="EY26" s="327">
        <f t="shared" si="10"/>
        <v>0</v>
      </c>
      <c r="EZ26" s="132"/>
      <c r="FA26" s="364">
        <f t="shared" si="78"/>
        <v>0</v>
      </c>
      <c r="FB26" s="95">
        <f t="shared" si="79"/>
        <v>0</v>
      </c>
      <c r="FC26" s="379">
        <f>(INDEX('30 year Cash Flow'!$H$50:$AK$50,1,'Monthly Loan Amortization'!A26)/12)*$EQ$9</f>
        <v>0</v>
      </c>
      <c r="FD26" s="326">
        <f t="shared" si="80"/>
        <v>0</v>
      </c>
      <c r="FE26" s="326">
        <f t="shared" si="60"/>
        <v>0</v>
      </c>
      <c r="FF26" s="326">
        <f t="shared" si="81"/>
        <v>0</v>
      </c>
      <c r="FG26" s="329">
        <f t="shared" si="11"/>
        <v>0</v>
      </c>
    </row>
    <row r="27" spans="1:163" x14ac:dyDescent="0.25">
      <c r="A27" s="132">
        <f t="shared" si="61"/>
        <v>2</v>
      </c>
      <c r="B27" s="71">
        <v>14</v>
      </c>
      <c r="C27" s="68">
        <f t="shared" si="12"/>
        <v>0</v>
      </c>
      <c r="E27" s="68">
        <f t="shared" si="13"/>
        <v>0</v>
      </c>
      <c r="G27" s="91"/>
      <c r="I27" s="68">
        <f t="shared" si="14"/>
        <v>0</v>
      </c>
      <c r="K27" s="72">
        <f t="shared" si="15"/>
        <v>0</v>
      </c>
      <c r="M27" s="72">
        <f t="shared" si="0"/>
        <v>0</v>
      </c>
      <c r="N27" s="66"/>
      <c r="O27" s="69"/>
      <c r="Q27" s="71">
        <v>14</v>
      </c>
      <c r="R27" s="68">
        <f t="shared" si="16"/>
        <v>0</v>
      </c>
      <c r="T27" s="68">
        <f t="shared" si="17"/>
        <v>0</v>
      </c>
      <c r="V27" s="91"/>
      <c r="X27" s="68">
        <f t="shared" si="18"/>
        <v>0</v>
      </c>
      <c r="Z27" s="72">
        <f t="shared" si="19"/>
        <v>0</v>
      </c>
      <c r="AB27" s="72" t="e">
        <f t="shared" si="1"/>
        <v>#REF!</v>
      </c>
      <c r="AD27" s="69"/>
      <c r="AF27" s="71">
        <v>14</v>
      </c>
      <c r="AG27" s="68">
        <f t="shared" si="20"/>
        <v>0</v>
      </c>
      <c r="AI27" s="68">
        <f t="shared" si="21"/>
        <v>0</v>
      </c>
      <c r="AK27" s="91"/>
      <c r="AM27" s="68">
        <f t="shared" si="22"/>
        <v>0</v>
      </c>
      <c r="AO27" s="72">
        <f t="shared" si="23"/>
        <v>0</v>
      </c>
      <c r="AQ27" s="72" t="e">
        <f t="shared" si="2"/>
        <v>#REF!</v>
      </c>
      <c r="AS27" s="69"/>
      <c r="AU27" s="71">
        <v>14</v>
      </c>
      <c r="AV27" s="68">
        <f t="shared" si="24"/>
        <v>0</v>
      </c>
      <c r="AX27" s="68">
        <f t="shared" si="25"/>
        <v>0</v>
      </c>
      <c r="AZ27" s="91"/>
      <c r="BB27" s="68">
        <f t="shared" si="26"/>
        <v>0</v>
      </c>
      <c r="BD27" s="72">
        <f t="shared" si="27"/>
        <v>0</v>
      </c>
      <c r="BF27" s="72" t="e">
        <f t="shared" si="3"/>
        <v>#REF!</v>
      </c>
      <c r="BG27" s="72"/>
      <c r="BH27" s="71">
        <v>14</v>
      </c>
      <c r="BI27" s="68">
        <f t="shared" si="28"/>
        <v>0</v>
      </c>
      <c r="BJ27" s="132"/>
      <c r="BK27" s="68">
        <f t="shared" si="29"/>
        <v>0</v>
      </c>
      <c r="BL27" s="132"/>
      <c r="BM27" s="91"/>
      <c r="BN27" s="132"/>
      <c r="BO27" s="68">
        <f t="shared" si="30"/>
        <v>0</v>
      </c>
      <c r="BP27" s="132"/>
      <c r="BQ27" s="72">
        <f t="shared" si="31"/>
        <v>0</v>
      </c>
      <c r="BR27" s="132"/>
      <c r="BS27" s="72">
        <f t="shared" si="4"/>
        <v>0</v>
      </c>
      <c r="BT27" s="72"/>
      <c r="BU27" s="326">
        <f t="shared" si="62"/>
        <v>0</v>
      </c>
      <c r="BV27" s="326">
        <f t="shared" si="32"/>
        <v>0</v>
      </c>
      <c r="BW27" s="326">
        <f t="shared" si="33"/>
        <v>0</v>
      </c>
      <c r="BX27" s="326">
        <f t="shared" si="34"/>
        <v>0</v>
      </c>
      <c r="BY27" s="326">
        <f t="shared" si="63"/>
        <v>0</v>
      </c>
      <c r="BZ27" s="326">
        <f t="shared" si="64"/>
        <v>0</v>
      </c>
      <c r="CA27" s="329">
        <f t="shared" si="36"/>
        <v>0</v>
      </c>
      <c r="CB27" s="132"/>
      <c r="CC27" s="71">
        <v>14</v>
      </c>
      <c r="CD27" s="68">
        <f t="shared" si="37"/>
        <v>0</v>
      </c>
      <c r="CE27" s="132"/>
      <c r="CF27" s="68">
        <f t="shared" si="38"/>
        <v>0</v>
      </c>
      <c r="CG27" s="132"/>
      <c r="CH27" s="91"/>
      <c r="CI27" s="132"/>
      <c r="CJ27" s="68">
        <f t="shared" si="39"/>
        <v>0</v>
      </c>
      <c r="CK27" s="132"/>
      <c r="CL27" s="72">
        <f t="shared" si="40"/>
        <v>0</v>
      </c>
      <c r="CM27" s="132"/>
      <c r="CN27" s="72">
        <f t="shared" si="5"/>
        <v>0</v>
      </c>
      <c r="CO27" s="132"/>
      <c r="CP27" s="326">
        <f t="shared" si="65"/>
        <v>0</v>
      </c>
      <c r="CQ27" s="326">
        <f t="shared" si="66"/>
        <v>0</v>
      </c>
      <c r="CR27" s="326">
        <f t="shared" si="67"/>
        <v>0</v>
      </c>
      <c r="CS27" s="326">
        <f t="shared" si="41"/>
        <v>0</v>
      </c>
      <c r="CT27" s="326">
        <f t="shared" si="42"/>
        <v>0</v>
      </c>
      <c r="CU27" s="326">
        <f t="shared" si="68"/>
        <v>0</v>
      </c>
      <c r="CV27" s="329">
        <f t="shared" si="43"/>
        <v>0</v>
      </c>
      <c r="CW27" s="69"/>
      <c r="CX27" s="71">
        <v>14</v>
      </c>
      <c r="CY27" s="68">
        <f t="shared" si="44"/>
        <v>0</v>
      </c>
      <c r="CZ27" s="132"/>
      <c r="DA27" s="68">
        <f t="shared" si="45"/>
        <v>0</v>
      </c>
      <c r="DB27" s="132"/>
      <c r="DC27" s="91"/>
      <c r="DD27" s="132"/>
      <c r="DE27" s="68">
        <f t="shared" si="46"/>
        <v>0</v>
      </c>
      <c r="DF27" s="132"/>
      <c r="DG27" s="72">
        <f t="shared" si="47"/>
        <v>0</v>
      </c>
      <c r="DH27" s="132"/>
      <c r="DI27" s="72">
        <f t="shared" si="6"/>
        <v>0</v>
      </c>
      <c r="DJ27" s="72"/>
      <c r="DK27" s="326">
        <f t="shared" si="69"/>
        <v>0</v>
      </c>
      <c r="DL27" s="326">
        <f t="shared" si="70"/>
        <v>0</v>
      </c>
      <c r="DM27" s="326">
        <f t="shared" si="48"/>
        <v>0</v>
      </c>
      <c r="DN27" s="326">
        <f t="shared" si="49"/>
        <v>0</v>
      </c>
      <c r="DO27" s="326">
        <f t="shared" si="71"/>
        <v>0</v>
      </c>
      <c r="DP27" s="326">
        <f t="shared" si="72"/>
        <v>0</v>
      </c>
      <c r="DQ27" s="329">
        <f t="shared" si="73"/>
        <v>0</v>
      </c>
      <c r="DR27" s="72"/>
      <c r="DS27" s="372">
        <v>14</v>
      </c>
      <c r="DT27" s="68">
        <f t="shared" si="52"/>
        <v>0</v>
      </c>
      <c r="DV27" s="68">
        <f t="shared" si="53"/>
        <v>0</v>
      </c>
      <c r="DX27" s="91"/>
      <c r="DZ27" s="68">
        <f t="shared" si="54"/>
        <v>0</v>
      </c>
      <c r="EA27" s="132"/>
      <c r="EB27" s="72">
        <f t="shared" si="55"/>
        <v>0</v>
      </c>
      <c r="EC27" s="132"/>
      <c r="ED27" s="72">
        <f t="shared" si="7"/>
        <v>0</v>
      </c>
      <c r="EF27" s="364">
        <f t="shared" si="74"/>
        <v>0</v>
      </c>
      <c r="EG27" s="95">
        <f t="shared" si="75"/>
        <v>0</v>
      </c>
      <c r="EH27" s="379">
        <f>(INDEX('30 year Cash Flow'!$H$50:$AK$50,1,'Monthly Loan Amortization'!A27)/12)*$DV$9</f>
        <v>0</v>
      </c>
      <c r="EI27" s="326">
        <f t="shared" si="76"/>
        <v>0</v>
      </c>
      <c r="EJ27" s="326">
        <f t="shared" si="8"/>
        <v>0</v>
      </c>
      <c r="EK27" s="326">
        <f t="shared" si="77"/>
        <v>0</v>
      </c>
      <c r="EL27" s="329">
        <f t="shared" si="9"/>
        <v>0</v>
      </c>
      <c r="EM27" s="329"/>
      <c r="EN27" s="372">
        <v>14</v>
      </c>
      <c r="EO27" s="95">
        <f t="shared" si="56"/>
        <v>0</v>
      </c>
      <c r="EP27" s="132"/>
      <c r="EQ27" s="95">
        <f t="shared" si="57"/>
        <v>0</v>
      </c>
      <c r="ER27" s="132"/>
      <c r="ES27" s="91"/>
      <c r="ET27" s="132"/>
      <c r="EU27" s="95">
        <f t="shared" si="58"/>
        <v>0</v>
      </c>
      <c r="EV27" s="132"/>
      <c r="EW27" s="327">
        <f t="shared" si="59"/>
        <v>0</v>
      </c>
      <c r="EX27" s="132"/>
      <c r="EY27" s="327">
        <f t="shared" si="10"/>
        <v>0</v>
      </c>
      <c r="EZ27" s="132"/>
      <c r="FA27" s="364">
        <f t="shared" si="78"/>
        <v>0</v>
      </c>
      <c r="FB27" s="95">
        <f t="shared" si="79"/>
        <v>0</v>
      </c>
      <c r="FC27" s="379">
        <f>(INDEX('30 year Cash Flow'!$H$50:$AK$50,1,'Monthly Loan Amortization'!A27)/12)*$EQ$9</f>
        <v>0</v>
      </c>
      <c r="FD27" s="326">
        <f t="shared" si="80"/>
        <v>0</v>
      </c>
      <c r="FE27" s="326">
        <f t="shared" si="60"/>
        <v>0</v>
      </c>
      <c r="FF27" s="326">
        <f t="shared" si="81"/>
        <v>0</v>
      </c>
      <c r="FG27" s="329">
        <f t="shared" si="11"/>
        <v>0</v>
      </c>
    </row>
    <row r="28" spans="1:163" x14ac:dyDescent="0.25">
      <c r="A28" s="132">
        <f t="shared" si="61"/>
        <v>2</v>
      </c>
      <c r="B28" s="71">
        <v>15</v>
      </c>
      <c r="C28" s="68">
        <f t="shared" si="12"/>
        <v>0</v>
      </c>
      <c r="E28" s="68">
        <f t="shared" si="13"/>
        <v>0</v>
      </c>
      <c r="G28" s="91"/>
      <c r="I28" s="68">
        <f t="shared" si="14"/>
        <v>0</v>
      </c>
      <c r="K28" s="72">
        <f t="shared" si="15"/>
        <v>0</v>
      </c>
      <c r="M28" s="72">
        <f t="shared" si="0"/>
        <v>0</v>
      </c>
      <c r="N28" s="66"/>
      <c r="O28" s="69"/>
      <c r="Q28" s="71">
        <v>15</v>
      </c>
      <c r="R28" s="68">
        <f t="shared" si="16"/>
        <v>0</v>
      </c>
      <c r="T28" s="68">
        <f t="shared" si="17"/>
        <v>0</v>
      </c>
      <c r="V28" s="91"/>
      <c r="X28" s="68">
        <f t="shared" si="18"/>
        <v>0</v>
      </c>
      <c r="Z28" s="72">
        <f t="shared" si="19"/>
        <v>0</v>
      </c>
      <c r="AB28" s="72" t="e">
        <f t="shared" si="1"/>
        <v>#REF!</v>
      </c>
      <c r="AD28" s="69"/>
      <c r="AF28" s="71">
        <v>15</v>
      </c>
      <c r="AG28" s="68">
        <f t="shared" si="20"/>
        <v>0</v>
      </c>
      <c r="AI28" s="68">
        <f t="shared" si="21"/>
        <v>0</v>
      </c>
      <c r="AK28" s="91"/>
      <c r="AM28" s="68">
        <f t="shared" si="22"/>
        <v>0</v>
      </c>
      <c r="AO28" s="72">
        <f t="shared" si="23"/>
        <v>0</v>
      </c>
      <c r="AQ28" s="72" t="e">
        <f t="shared" si="2"/>
        <v>#REF!</v>
      </c>
      <c r="AS28" s="69"/>
      <c r="AU28" s="71">
        <v>15</v>
      </c>
      <c r="AV28" s="68">
        <f t="shared" si="24"/>
        <v>0</v>
      </c>
      <c r="AX28" s="68">
        <f t="shared" si="25"/>
        <v>0</v>
      </c>
      <c r="AZ28" s="91"/>
      <c r="BB28" s="68">
        <f t="shared" si="26"/>
        <v>0</v>
      </c>
      <c r="BD28" s="72">
        <f t="shared" si="27"/>
        <v>0</v>
      </c>
      <c r="BF28" s="72" t="e">
        <f t="shared" si="3"/>
        <v>#REF!</v>
      </c>
      <c r="BG28" s="72"/>
      <c r="BH28" s="71">
        <v>15</v>
      </c>
      <c r="BI28" s="68">
        <f t="shared" si="28"/>
        <v>0</v>
      </c>
      <c r="BJ28" s="132"/>
      <c r="BK28" s="68">
        <f t="shared" si="29"/>
        <v>0</v>
      </c>
      <c r="BL28" s="132"/>
      <c r="BM28" s="91"/>
      <c r="BN28" s="132"/>
      <c r="BO28" s="68">
        <f t="shared" si="30"/>
        <v>0</v>
      </c>
      <c r="BP28" s="132"/>
      <c r="BQ28" s="72">
        <f t="shared" si="31"/>
        <v>0</v>
      </c>
      <c r="BR28" s="132"/>
      <c r="BS28" s="72">
        <f t="shared" si="4"/>
        <v>0</v>
      </c>
      <c r="BT28" s="72"/>
      <c r="BU28" s="326">
        <f t="shared" si="62"/>
        <v>0</v>
      </c>
      <c r="BV28" s="326">
        <f t="shared" si="32"/>
        <v>0</v>
      </c>
      <c r="BW28" s="326">
        <f t="shared" si="33"/>
        <v>0</v>
      </c>
      <c r="BX28" s="326">
        <f t="shared" si="34"/>
        <v>0</v>
      </c>
      <c r="BY28" s="326">
        <f t="shared" si="63"/>
        <v>0</v>
      </c>
      <c r="BZ28" s="326">
        <f t="shared" si="64"/>
        <v>0</v>
      </c>
      <c r="CA28" s="329">
        <f t="shared" si="36"/>
        <v>0</v>
      </c>
      <c r="CB28" s="132"/>
      <c r="CC28" s="71">
        <v>15</v>
      </c>
      <c r="CD28" s="68">
        <f t="shared" si="37"/>
        <v>0</v>
      </c>
      <c r="CE28" s="132"/>
      <c r="CF28" s="68">
        <f t="shared" si="38"/>
        <v>0</v>
      </c>
      <c r="CG28" s="132"/>
      <c r="CH28" s="91"/>
      <c r="CI28" s="132"/>
      <c r="CJ28" s="68">
        <f t="shared" si="39"/>
        <v>0</v>
      </c>
      <c r="CK28" s="132"/>
      <c r="CL28" s="72">
        <f t="shared" si="40"/>
        <v>0</v>
      </c>
      <c r="CM28" s="132"/>
      <c r="CN28" s="72">
        <f t="shared" si="5"/>
        <v>0</v>
      </c>
      <c r="CO28" s="132"/>
      <c r="CP28" s="326">
        <f t="shared" si="65"/>
        <v>0</v>
      </c>
      <c r="CQ28" s="326">
        <f t="shared" si="66"/>
        <v>0</v>
      </c>
      <c r="CR28" s="326">
        <f t="shared" si="67"/>
        <v>0</v>
      </c>
      <c r="CS28" s="326">
        <f t="shared" si="41"/>
        <v>0</v>
      </c>
      <c r="CT28" s="326">
        <f t="shared" si="42"/>
        <v>0</v>
      </c>
      <c r="CU28" s="326">
        <f t="shared" si="68"/>
        <v>0</v>
      </c>
      <c r="CV28" s="329">
        <f t="shared" si="43"/>
        <v>0</v>
      </c>
      <c r="CW28" s="69"/>
      <c r="CX28" s="71">
        <v>15</v>
      </c>
      <c r="CY28" s="68">
        <f t="shared" si="44"/>
        <v>0</v>
      </c>
      <c r="CZ28" s="132"/>
      <c r="DA28" s="68">
        <f t="shared" si="45"/>
        <v>0</v>
      </c>
      <c r="DB28" s="132"/>
      <c r="DC28" s="91"/>
      <c r="DD28" s="132"/>
      <c r="DE28" s="68">
        <f t="shared" si="46"/>
        <v>0</v>
      </c>
      <c r="DF28" s="132"/>
      <c r="DG28" s="72">
        <f t="shared" si="47"/>
        <v>0</v>
      </c>
      <c r="DH28" s="132"/>
      <c r="DI28" s="72">
        <f t="shared" si="6"/>
        <v>0</v>
      </c>
      <c r="DJ28" s="72"/>
      <c r="DK28" s="326">
        <f t="shared" si="69"/>
        <v>0</v>
      </c>
      <c r="DL28" s="326">
        <f t="shared" si="70"/>
        <v>0</v>
      </c>
      <c r="DM28" s="326">
        <f t="shared" si="48"/>
        <v>0</v>
      </c>
      <c r="DN28" s="326">
        <f t="shared" si="49"/>
        <v>0</v>
      </c>
      <c r="DO28" s="326">
        <f t="shared" si="71"/>
        <v>0</v>
      </c>
      <c r="DP28" s="326">
        <f t="shared" si="72"/>
        <v>0</v>
      </c>
      <c r="DQ28" s="329">
        <f t="shared" si="73"/>
        <v>0</v>
      </c>
      <c r="DR28" s="72"/>
      <c r="DS28" s="372">
        <v>15</v>
      </c>
      <c r="DT28" s="68">
        <f t="shared" si="52"/>
        <v>0</v>
      </c>
      <c r="DV28" s="68">
        <f t="shared" si="53"/>
        <v>0</v>
      </c>
      <c r="DX28" s="91"/>
      <c r="DZ28" s="68">
        <f t="shared" si="54"/>
        <v>0</v>
      </c>
      <c r="EA28" s="132"/>
      <c r="EB28" s="72">
        <f t="shared" si="55"/>
        <v>0</v>
      </c>
      <c r="EC28" s="132"/>
      <c r="ED28" s="72">
        <f t="shared" si="7"/>
        <v>0</v>
      </c>
      <c r="EF28" s="364">
        <f t="shared" si="74"/>
        <v>0</v>
      </c>
      <c r="EG28" s="95">
        <f t="shared" si="75"/>
        <v>0</v>
      </c>
      <c r="EH28" s="379">
        <f>(INDEX('30 year Cash Flow'!$H$50:$AK$50,1,'Monthly Loan Amortization'!A28)/12)*$DV$9</f>
        <v>0</v>
      </c>
      <c r="EI28" s="326">
        <f t="shared" si="76"/>
        <v>0</v>
      </c>
      <c r="EJ28" s="326">
        <f t="shared" si="8"/>
        <v>0</v>
      </c>
      <c r="EK28" s="326">
        <f t="shared" si="77"/>
        <v>0</v>
      </c>
      <c r="EL28" s="329">
        <f t="shared" si="9"/>
        <v>0</v>
      </c>
      <c r="EM28" s="329"/>
      <c r="EN28" s="372">
        <v>15</v>
      </c>
      <c r="EO28" s="95">
        <f t="shared" si="56"/>
        <v>0</v>
      </c>
      <c r="EP28" s="132"/>
      <c r="EQ28" s="95">
        <f t="shared" si="57"/>
        <v>0</v>
      </c>
      <c r="ER28" s="132"/>
      <c r="ES28" s="91"/>
      <c r="ET28" s="132"/>
      <c r="EU28" s="95">
        <f t="shared" si="58"/>
        <v>0</v>
      </c>
      <c r="EV28" s="132"/>
      <c r="EW28" s="327">
        <f t="shared" si="59"/>
        <v>0</v>
      </c>
      <c r="EX28" s="132"/>
      <c r="EY28" s="327">
        <f t="shared" si="10"/>
        <v>0</v>
      </c>
      <c r="EZ28" s="132"/>
      <c r="FA28" s="364">
        <f t="shared" si="78"/>
        <v>0</v>
      </c>
      <c r="FB28" s="95">
        <f t="shared" si="79"/>
        <v>0</v>
      </c>
      <c r="FC28" s="379">
        <f>(INDEX('30 year Cash Flow'!$H$50:$AK$50,1,'Monthly Loan Amortization'!A28)/12)*$EQ$9</f>
        <v>0</v>
      </c>
      <c r="FD28" s="326">
        <f t="shared" si="80"/>
        <v>0</v>
      </c>
      <c r="FE28" s="326">
        <f t="shared" si="60"/>
        <v>0</v>
      </c>
      <c r="FF28" s="326">
        <f t="shared" si="81"/>
        <v>0</v>
      </c>
      <c r="FG28" s="329">
        <f t="shared" si="11"/>
        <v>0</v>
      </c>
    </row>
    <row r="29" spans="1:163" x14ac:dyDescent="0.25">
      <c r="A29" s="132">
        <f t="shared" si="61"/>
        <v>2</v>
      </c>
      <c r="B29" s="71">
        <v>16</v>
      </c>
      <c r="C29" s="68">
        <f t="shared" si="12"/>
        <v>0</v>
      </c>
      <c r="E29" s="68">
        <f t="shared" si="13"/>
        <v>0</v>
      </c>
      <c r="G29" s="91"/>
      <c r="I29" s="68">
        <f t="shared" si="14"/>
        <v>0</v>
      </c>
      <c r="K29" s="72">
        <f t="shared" si="15"/>
        <v>0</v>
      </c>
      <c r="M29" s="72">
        <f t="shared" si="0"/>
        <v>0</v>
      </c>
      <c r="N29" s="66"/>
      <c r="O29" s="69"/>
      <c r="Q29" s="71">
        <v>16</v>
      </c>
      <c r="R29" s="68">
        <f t="shared" si="16"/>
        <v>0</v>
      </c>
      <c r="T29" s="68">
        <f t="shared" si="17"/>
        <v>0</v>
      </c>
      <c r="V29" s="91"/>
      <c r="X29" s="68">
        <f t="shared" si="18"/>
        <v>0</v>
      </c>
      <c r="Z29" s="72">
        <f t="shared" si="19"/>
        <v>0</v>
      </c>
      <c r="AB29" s="72" t="e">
        <f t="shared" si="1"/>
        <v>#REF!</v>
      </c>
      <c r="AD29" s="69"/>
      <c r="AF29" s="71">
        <v>16</v>
      </c>
      <c r="AG29" s="68">
        <f t="shared" si="20"/>
        <v>0</v>
      </c>
      <c r="AI29" s="68">
        <f t="shared" si="21"/>
        <v>0</v>
      </c>
      <c r="AK29" s="91"/>
      <c r="AM29" s="68">
        <f t="shared" si="22"/>
        <v>0</v>
      </c>
      <c r="AO29" s="72">
        <f t="shared" si="23"/>
        <v>0</v>
      </c>
      <c r="AQ29" s="72" t="e">
        <f t="shared" si="2"/>
        <v>#REF!</v>
      </c>
      <c r="AS29" s="69"/>
      <c r="AU29" s="71">
        <v>16</v>
      </c>
      <c r="AV29" s="68">
        <f t="shared" si="24"/>
        <v>0</v>
      </c>
      <c r="AX29" s="68">
        <f t="shared" si="25"/>
        <v>0</v>
      </c>
      <c r="AZ29" s="91"/>
      <c r="BB29" s="68">
        <f t="shared" si="26"/>
        <v>0</v>
      </c>
      <c r="BD29" s="72">
        <f t="shared" si="27"/>
        <v>0</v>
      </c>
      <c r="BF29" s="72" t="e">
        <f t="shared" si="3"/>
        <v>#REF!</v>
      </c>
      <c r="BG29" s="72"/>
      <c r="BH29" s="71">
        <v>16</v>
      </c>
      <c r="BI29" s="68">
        <f t="shared" si="28"/>
        <v>0</v>
      </c>
      <c r="BJ29" s="132"/>
      <c r="BK29" s="68">
        <f t="shared" si="29"/>
        <v>0</v>
      </c>
      <c r="BL29" s="132"/>
      <c r="BM29" s="91"/>
      <c r="BN29" s="132"/>
      <c r="BO29" s="68">
        <f t="shared" si="30"/>
        <v>0</v>
      </c>
      <c r="BP29" s="132"/>
      <c r="BQ29" s="72">
        <f t="shared" si="31"/>
        <v>0</v>
      </c>
      <c r="BR29" s="132"/>
      <c r="BS29" s="72">
        <f t="shared" si="4"/>
        <v>0</v>
      </c>
      <c r="BT29" s="72"/>
      <c r="BU29" s="326">
        <f t="shared" si="62"/>
        <v>0</v>
      </c>
      <c r="BV29" s="326">
        <f t="shared" si="32"/>
        <v>0</v>
      </c>
      <c r="BW29" s="326">
        <f t="shared" si="33"/>
        <v>0</v>
      </c>
      <c r="BX29" s="326">
        <f t="shared" si="34"/>
        <v>0</v>
      </c>
      <c r="BY29" s="326">
        <f t="shared" si="63"/>
        <v>0</v>
      </c>
      <c r="BZ29" s="326">
        <f t="shared" si="64"/>
        <v>0</v>
      </c>
      <c r="CA29" s="329">
        <f t="shared" si="36"/>
        <v>0</v>
      </c>
      <c r="CB29" s="132"/>
      <c r="CC29" s="71">
        <v>16</v>
      </c>
      <c r="CD29" s="68">
        <f t="shared" si="37"/>
        <v>0</v>
      </c>
      <c r="CE29" s="132"/>
      <c r="CF29" s="68">
        <f t="shared" si="38"/>
        <v>0</v>
      </c>
      <c r="CG29" s="132"/>
      <c r="CH29" s="91"/>
      <c r="CI29" s="132"/>
      <c r="CJ29" s="68">
        <f t="shared" si="39"/>
        <v>0</v>
      </c>
      <c r="CK29" s="132"/>
      <c r="CL29" s="72">
        <f t="shared" si="40"/>
        <v>0</v>
      </c>
      <c r="CM29" s="132"/>
      <c r="CN29" s="72">
        <f t="shared" si="5"/>
        <v>0</v>
      </c>
      <c r="CO29" s="132"/>
      <c r="CP29" s="326">
        <f t="shared" si="65"/>
        <v>0</v>
      </c>
      <c r="CQ29" s="326">
        <f t="shared" si="66"/>
        <v>0</v>
      </c>
      <c r="CR29" s="326">
        <f t="shared" si="67"/>
        <v>0</v>
      </c>
      <c r="CS29" s="326">
        <f t="shared" si="41"/>
        <v>0</v>
      </c>
      <c r="CT29" s="326">
        <f t="shared" si="42"/>
        <v>0</v>
      </c>
      <c r="CU29" s="326">
        <f t="shared" si="68"/>
        <v>0</v>
      </c>
      <c r="CV29" s="329">
        <f t="shared" si="43"/>
        <v>0</v>
      </c>
      <c r="CW29" s="69"/>
      <c r="CX29" s="71">
        <v>16</v>
      </c>
      <c r="CY29" s="68">
        <f t="shared" si="44"/>
        <v>0</v>
      </c>
      <c r="CZ29" s="132"/>
      <c r="DA29" s="68">
        <f t="shared" si="45"/>
        <v>0</v>
      </c>
      <c r="DB29" s="132"/>
      <c r="DC29" s="91"/>
      <c r="DD29" s="132"/>
      <c r="DE29" s="68">
        <f t="shared" si="46"/>
        <v>0</v>
      </c>
      <c r="DF29" s="132"/>
      <c r="DG29" s="72">
        <f t="shared" si="47"/>
        <v>0</v>
      </c>
      <c r="DH29" s="132"/>
      <c r="DI29" s="72">
        <f t="shared" si="6"/>
        <v>0</v>
      </c>
      <c r="DJ29" s="72"/>
      <c r="DK29" s="326">
        <f t="shared" si="69"/>
        <v>0</v>
      </c>
      <c r="DL29" s="326">
        <f t="shared" si="70"/>
        <v>0</v>
      </c>
      <c r="DM29" s="326">
        <f t="shared" si="48"/>
        <v>0</v>
      </c>
      <c r="DN29" s="326">
        <f t="shared" si="49"/>
        <v>0</v>
      </c>
      <c r="DO29" s="326">
        <f t="shared" si="71"/>
        <v>0</v>
      </c>
      <c r="DP29" s="326">
        <f t="shared" si="72"/>
        <v>0</v>
      </c>
      <c r="DQ29" s="329">
        <f t="shared" si="73"/>
        <v>0</v>
      </c>
      <c r="DR29" s="72"/>
      <c r="DS29" s="372">
        <v>16</v>
      </c>
      <c r="DT29" s="68">
        <f t="shared" si="52"/>
        <v>0</v>
      </c>
      <c r="DV29" s="68">
        <f t="shared" si="53"/>
        <v>0</v>
      </c>
      <c r="DX29" s="91"/>
      <c r="DZ29" s="68">
        <f t="shared" si="54"/>
        <v>0</v>
      </c>
      <c r="EA29" s="132"/>
      <c r="EB29" s="72">
        <f t="shared" si="55"/>
        <v>0</v>
      </c>
      <c r="EC29" s="132"/>
      <c r="ED29" s="72">
        <f t="shared" si="7"/>
        <v>0</v>
      </c>
      <c r="EF29" s="364">
        <f t="shared" si="74"/>
        <v>0</v>
      </c>
      <c r="EG29" s="95">
        <f t="shared" si="75"/>
        <v>0</v>
      </c>
      <c r="EH29" s="379">
        <f>(INDEX('30 year Cash Flow'!$H$50:$AK$50,1,'Monthly Loan Amortization'!A29)/12)*$DV$9</f>
        <v>0</v>
      </c>
      <c r="EI29" s="326">
        <f t="shared" si="76"/>
        <v>0</v>
      </c>
      <c r="EJ29" s="326">
        <f t="shared" si="8"/>
        <v>0</v>
      </c>
      <c r="EK29" s="326">
        <f t="shared" si="77"/>
        <v>0</v>
      </c>
      <c r="EL29" s="329">
        <f t="shared" si="9"/>
        <v>0</v>
      </c>
      <c r="EM29" s="329"/>
      <c r="EN29" s="372">
        <v>16</v>
      </c>
      <c r="EO29" s="95">
        <f t="shared" si="56"/>
        <v>0</v>
      </c>
      <c r="EP29" s="132"/>
      <c r="EQ29" s="95">
        <f t="shared" si="57"/>
        <v>0</v>
      </c>
      <c r="ER29" s="132"/>
      <c r="ES29" s="91"/>
      <c r="ET29" s="132"/>
      <c r="EU29" s="95">
        <f t="shared" si="58"/>
        <v>0</v>
      </c>
      <c r="EV29" s="132"/>
      <c r="EW29" s="327">
        <f t="shared" si="59"/>
        <v>0</v>
      </c>
      <c r="EX29" s="132"/>
      <c r="EY29" s="327">
        <f t="shared" si="10"/>
        <v>0</v>
      </c>
      <c r="EZ29" s="132"/>
      <c r="FA29" s="364">
        <f t="shared" si="78"/>
        <v>0</v>
      </c>
      <c r="FB29" s="95">
        <f t="shared" si="79"/>
        <v>0</v>
      </c>
      <c r="FC29" s="379">
        <f>(INDEX('30 year Cash Flow'!$H$50:$AK$50,1,'Monthly Loan Amortization'!A29)/12)*$EQ$9</f>
        <v>0</v>
      </c>
      <c r="FD29" s="326">
        <f t="shared" si="80"/>
        <v>0</v>
      </c>
      <c r="FE29" s="326">
        <f t="shared" si="60"/>
        <v>0</v>
      </c>
      <c r="FF29" s="326">
        <f t="shared" si="81"/>
        <v>0</v>
      </c>
      <c r="FG29" s="329">
        <f t="shared" si="11"/>
        <v>0</v>
      </c>
    </row>
    <row r="30" spans="1:163" x14ac:dyDescent="0.25">
      <c r="A30" s="132">
        <f t="shared" si="61"/>
        <v>2</v>
      </c>
      <c r="B30" s="71">
        <v>17</v>
      </c>
      <c r="C30" s="68">
        <f t="shared" si="12"/>
        <v>0</v>
      </c>
      <c r="E30" s="68">
        <f t="shared" si="13"/>
        <v>0</v>
      </c>
      <c r="G30" s="91"/>
      <c r="I30" s="68">
        <f t="shared" si="14"/>
        <v>0</v>
      </c>
      <c r="K30" s="72">
        <f t="shared" si="15"/>
        <v>0</v>
      </c>
      <c r="M30" s="72">
        <f t="shared" si="0"/>
        <v>0</v>
      </c>
      <c r="N30" s="66"/>
      <c r="O30" s="69"/>
      <c r="Q30" s="71">
        <v>17</v>
      </c>
      <c r="R30" s="68">
        <f t="shared" si="16"/>
        <v>0</v>
      </c>
      <c r="T30" s="68">
        <f t="shared" si="17"/>
        <v>0</v>
      </c>
      <c r="V30" s="91"/>
      <c r="X30" s="68">
        <f t="shared" si="18"/>
        <v>0</v>
      </c>
      <c r="Z30" s="72">
        <f t="shared" si="19"/>
        <v>0</v>
      </c>
      <c r="AB30" s="72" t="e">
        <f t="shared" si="1"/>
        <v>#REF!</v>
      </c>
      <c r="AD30" s="69"/>
      <c r="AF30" s="71">
        <v>17</v>
      </c>
      <c r="AG30" s="68">
        <f t="shared" si="20"/>
        <v>0</v>
      </c>
      <c r="AI30" s="68">
        <f t="shared" si="21"/>
        <v>0</v>
      </c>
      <c r="AK30" s="91"/>
      <c r="AM30" s="68">
        <f t="shared" si="22"/>
        <v>0</v>
      </c>
      <c r="AO30" s="72">
        <f t="shared" si="23"/>
        <v>0</v>
      </c>
      <c r="AQ30" s="72" t="e">
        <f t="shared" si="2"/>
        <v>#REF!</v>
      </c>
      <c r="AS30" s="69"/>
      <c r="AU30" s="71">
        <v>17</v>
      </c>
      <c r="AV30" s="68">
        <f t="shared" si="24"/>
        <v>0</v>
      </c>
      <c r="AX30" s="68">
        <f t="shared" si="25"/>
        <v>0</v>
      </c>
      <c r="AZ30" s="91"/>
      <c r="BB30" s="68">
        <f t="shared" si="26"/>
        <v>0</v>
      </c>
      <c r="BD30" s="72">
        <f t="shared" si="27"/>
        <v>0</v>
      </c>
      <c r="BF30" s="72" t="e">
        <f t="shared" si="3"/>
        <v>#REF!</v>
      </c>
      <c r="BG30" s="72"/>
      <c r="BH30" s="71">
        <v>17</v>
      </c>
      <c r="BI30" s="68">
        <f t="shared" si="28"/>
        <v>0</v>
      </c>
      <c r="BJ30" s="132"/>
      <c r="BK30" s="68">
        <f t="shared" si="29"/>
        <v>0</v>
      </c>
      <c r="BL30" s="132"/>
      <c r="BM30" s="91"/>
      <c r="BN30" s="132"/>
      <c r="BO30" s="68">
        <f t="shared" si="30"/>
        <v>0</v>
      </c>
      <c r="BP30" s="132"/>
      <c r="BQ30" s="72">
        <f t="shared" si="31"/>
        <v>0</v>
      </c>
      <c r="BR30" s="132"/>
      <c r="BS30" s="72">
        <f t="shared" si="4"/>
        <v>0</v>
      </c>
      <c r="BT30" s="72"/>
      <c r="BU30" s="326">
        <f t="shared" si="62"/>
        <v>0</v>
      </c>
      <c r="BV30" s="326">
        <f t="shared" si="32"/>
        <v>0</v>
      </c>
      <c r="BW30" s="326">
        <f t="shared" si="33"/>
        <v>0</v>
      </c>
      <c r="BX30" s="326">
        <f t="shared" si="34"/>
        <v>0</v>
      </c>
      <c r="BY30" s="326">
        <f t="shared" si="63"/>
        <v>0</v>
      </c>
      <c r="BZ30" s="326">
        <f t="shared" si="64"/>
        <v>0</v>
      </c>
      <c r="CA30" s="329">
        <f t="shared" si="36"/>
        <v>0</v>
      </c>
      <c r="CB30" s="132"/>
      <c r="CC30" s="71">
        <v>17</v>
      </c>
      <c r="CD30" s="68">
        <f t="shared" si="37"/>
        <v>0</v>
      </c>
      <c r="CE30" s="132"/>
      <c r="CF30" s="68">
        <f t="shared" si="38"/>
        <v>0</v>
      </c>
      <c r="CG30" s="132"/>
      <c r="CH30" s="91"/>
      <c r="CI30" s="132"/>
      <c r="CJ30" s="68">
        <f t="shared" si="39"/>
        <v>0</v>
      </c>
      <c r="CK30" s="132"/>
      <c r="CL30" s="72">
        <f t="shared" si="40"/>
        <v>0</v>
      </c>
      <c r="CM30" s="132"/>
      <c r="CN30" s="72">
        <f t="shared" si="5"/>
        <v>0</v>
      </c>
      <c r="CO30" s="132"/>
      <c r="CP30" s="326">
        <f t="shared" si="65"/>
        <v>0</v>
      </c>
      <c r="CQ30" s="326">
        <f t="shared" si="66"/>
        <v>0</v>
      </c>
      <c r="CR30" s="326">
        <f t="shared" si="67"/>
        <v>0</v>
      </c>
      <c r="CS30" s="326">
        <f t="shared" si="41"/>
        <v>0</v>
      </c>
      <c r="CT30" s="326">
        <f t="shared" si="42"/>
        <v>0</v>
      </c>
      <c r="CU30" s="326">
        <f t="shared" si="68"/>
        <v>0</v>
      </c>
      <c r="CV30" s="329">
        <f t="shared" si="43"/>
        <v>0</v>
      </c>
      <c r="CW30" s="69"/>
      <c r="CX30" s="71">
        <v>17</v>
      </c>
      <c r="CY30" s="68">
        <f t="shared" si="44"/>
        <v>0</v>
      </c>
      <c r="CZ30" s="132"/>
      <c r="DA30" s="68">
        <f t="shared" si="45"/>
        <v>0</v>
      </c>
      <c r="DB30" s="132"/>
      <c r="DC30" s="91"/>
      <c r="DD30" s="132"/>
      <c r="DE30" s="68">
        <f t="shared" si="46"/>
        <v>0</v>
      </c>
      <c r="DF30" s="132"/>
      <c r="DG30" s="72">
        <f t="shared" si="47"/>
        <v>0</v>
      </c>
      <c r="DH30" s="132"/>
      <c r="DI30" s="72">
        <f t="shared" si="6"/>
        <v>0</v>
      </c>
      <c r="DJ30" s="72"/>
      <c r="DK30" s="326">
        <f t="shared" si="69"/>
        <v>0</v>
      </c>
      <c r="DL30" s="326">
        <f t="shared" si="70"/>
        <v>0</v>
      </c>
      <c r="DM30" s="326">
        <f t="shared" si="48"/>
        <v>0</v>
      </c>
      <c r="DN30" s="326">
        <f t="shared" si="49"/>
        <v>0</v>
      </c>
      <c r="DO30" s="326">
        <f t="shared" si="71"/>
        <v>0</v>
      </c>
      <c r="DP30" s="326">
        <f t="shared" si="72"/>
        <v>0</v>
      </c>
      <c r="DQ30" s="329">
        <f t="shared" si="73"/>
        <v>0</v>
      </c>
      <c r="DR30" s="72"/>
      <c r="DS30" s="372">
        <v>17</v>
      </c>
      <c r="DT30" s="68">
        <f t="shared" si="52"/>
        <v>0</v>
      </c>
      <c r="DV30" s="68">
        <f t="shared" si="53"/>
        <v>0</v>
      </c>
      <c r="DX30" s="91"/>
      <c r="DZ30" s="68">
        <f t="shared" si="54"/>
        <v>0</v>
      </c>
      <c r="EA30" s="132"/>
      <c r="EB30" s="72">
        <f t="shared" si="55"/>
        <v>0</v>
      </c>
      <c r="EC30" s="132"/>
      <c r="ED30" s="72">
        <f t="shared" si="7"/>
        <v>0</v>
      </c>
      <c r="EF30" s="364">
        <f t="shared" si="74"/>
        <v>0</v>
      </c>
      <c r="EG30" s="95">
        <f t="shared" si="75"/>
        <v>0</v>
      </c>
      <c r="EH30" s="379">
        <f>(INDEX('30 year Cash Flow'!$H$50:$AK$50,1,'Monthly Loan Amortization'!A30)/12)*$DV$9</f>
        <v>0</v>
      </c>
      <c r="EI30" s="326">
        <f t="shared" si="76"/>
        <v>0</v>
      </c>
      <c r="EJ30" s="326">
        <f t="shared" si="8"/>
        <v>0</v>
      </c>
      <c r="EK30" s="326">
        <f t="shared" si="77"/>
        <v>0</v>
      </c>
      <c r="EL30" s="329">
        <f t="shared" si="9"/>
        <v>0</v>
      </c>
      <c r="EM30" s="329"/>
      <c r="EN30" s="372">
        <v>17</v>
      </c>
      <c r="EO30" s="95">
        <f t="shared" si="56"/>
        <v>0</v>
      </c>
      <c r="EP30" s="132"/>
      <c r="EQ30" s="95">
        <f t="shared" si="57"/>
        <v>0</v>
      </c>
      <c r="ER30" s="132"/>
      <c r="ES30" s="91"/>
      <c r="ET30" s="132"/>
      <c r="EU30" s="95">
        <f t="shared" si="58"/>
        <v>0</v>
      </c>
      <c r="EV30" s="132"/>
      <c r="EW30" s="327">
        <f t="shared" si="59"/>
        <v>0</v>
      </c>
      <c r="EX30" s="132"/>
      <c r="EY30" s="327">
        <f t="shared" si="10"/>
        <v>0</v>
      </c>
      <c r="EZ30" s="132"/>
      <c r="FA30" s="364">
        <f t="shared" si="78"/>
        <v>0</v>
      </c>
      <c r="FB30" s="95">
        <f t="shared" si="79"/>
        <v>0</v>
      </c>
      <c r="FC30" s="379">
        <f>(INDEX('30 year Cash Flow'!$H$50:$AK$50,1,'Monthly Loan Amortization'!A30)/12)*$EQ$9</f>
        <v>0</v>
      </c>
      <c r="FD30" s="326">
        <f t="shared" si="80"/>
        <v>0</v>
      </c>
      <c r="FE30" s="326">
        <f t="shared" si="60"/>
        <v>0</v>
      </c>
      <c r="FF30" s="326">
        <f t="shared" si="81"/>
        <v>0</v>
      </c>
      <c r="FG30" s="329">
        <f t="shared" si="11"/>
        <v>0</v>
      </c>
    </row>
    <row r="31" spans="1:163" x14ac:dyDescent="0.25">
      <c r="A31" s="132">
        <f t="shared" si="61"/>
        <v>2</v>
      </c>
      <c r="B31" s="71">
        <v>18</v>
      </c>
      <c r="C31" s="68">
        <f t="shared" si="12"/>
        <v>0</v>
      </c>
      <c r="E31" s="68">
        <f t="shared" si="13"/>
        <v>0</v>
      </c>
      <c r="G31" s="91"/>
      <c r="I31" s="68">
        <f t="shared" si="14"/>
        <v>0</v>
      </c>
      <c r="K31" s="72">
        <f t="shared" si="15"/>
        <v>0</v>
      </c>
      <c r="M31" s="72">
        <f t="shared" si="0"/>
        <v>0</v>
      </c>
      <c r="N31" s="66"/>
      <c r="O31" s="69"/>
      <c r="Q31" s="71">
        <v>18</v>
      </c>
      <c r="R31" s="68">
        <f t="shared" si="16"/>
        <v>0</v>
      </c>
      <c r="T31" s="68">
        <f t="shared" si="17"/>
        <v>0</v>
      </c>
      <c r="V31" s="91"/>
      <c r="X31" s="68">
        <f t="shared" si="18"/>
        <v>0</v>
      </c>
      <c r="Z31" s="72">
        <f t="shared" si="19"/>
        <v>0</v>
      </c>
      <c r="AB31" s="72" t="e">
        <f t="shared" si="1"/>
        <v>#REF!</v>
      </c>
      <c r="AD31" s="69"/>
      <c r="AF31" s="71">
        <v>18</v>
      </c>
      <c r="AG31" s="68">
        <f t="shared" si="20"/>
        <v>0</v>
      </c>
      <c r="AI31" s="68">
        <f t="shared" si="21"/>
        <v>0</v>
      </c>
      <c r="AK31" s="91"/>
      <c r="AM31" s="68">
        <f t="shared" si="22"/>
        <v>0</v>
      </c>
      <c r="AO31" s="72">
        <f t="shared" si="23"/>
        <v>0</v>
      </c>
      <c r="AQ31" s="72" t="e">
        <f t="shared" si="2"/>
        <v>#REF!</v>
      </c>
      <c r="AS31" s="69"/>
      <c r="AU31" s="71">
        <v>18</v>
      </c>
      <c r="AV31" s="68">
        <f t="shared" si="24"/>
        <v>0</v>
      </c>
      <c r="AX31" s="68">
        <f t="shared" si="25"/>
        <v>0</v>
      </c>
      <c r="AZ31" s="91"/>
      <c r="BB31" s="68">
        <f t="shared" si="26"/>
        <v>0</v>
      </c>
      <c r="BD31" s="72">
        <f t="shared" si="27"/>
        <v>0</v>
      </c>
      <c r="BF31" s="72" t="e">
        <f t="shared" si="3"/>
        <v>#REF!</v>
      </c>
      <c r="BG31" s="72"/>
      <c r="BH31" s="71">
        <v>18</v>
      </c>
      <c r="BI31" s="68">
        <f t="shared" si="28"/>
        <v>0</v>
      </c>
      <c r="BJ31" s="132"/>
      <c r="BK31" s="68">
        <f t="shared" si="29"/>
        <v>0</v>
      </c>
      <c r="BL31" s="132"/>
      <c r="BM31" s="91"/>
      <c r="BN31" s="132"/>
      <c r="BO31" s="68">
        <f t="shared" si="30"/>
        <v>0</v>
      </c>
      <c r="BP31" s="132"/>
      <c r="BQ31" s="72">
        <f t="shared" si="31"/>
        <v>0</v>
      </c>
      <c r="BR31" s="132"/>
      <c r="BS31" s="72">
        <f t="shared" si="4"/>
        <v>0</v>
      </c>
      <c r="BT31" s="72"/>
      <c r="BU31" s="326">
        <f t="shared" si="62"/>
        <v>0</v>
      </c>
      <c r="BV31" s="326">
        <f t="shared" si="32"/>
        <v>0</v>
      </c>
      <c r="BW31" s="326">
        <f t="shared" si="33"/>
        <v>0</v>
      </c>
      <c r="BX31" s="326">
        <f t="shared" si="34"/>
        <v>0</v>
      </c>
      <c r="BY31" s="326">
        <f t="shared" si="63"/>
        <v>0</v>
      </c>
      <c r="BZ31" s="326">
        <f t="shared" si="64"/>
        <v>0</v>
      </c>
      <c r="CA31" s="329">
        <f t="shared" si="36"/>
        <v>0</v>
      </c>
      <c r="CB31" s="132"/>
      <c r="CC31" s="71">
        <v>18</v>
      </c>
      <c r="CD31" s="68">
        <f t="shared" si="37"/>
        <v>0</v>
      </c>
      <c r="CE31" s="132"/>
      <c r="CF31" s="68">
        <f t="shared" si="38"/>
        <v>0</v>
      </c>
      <c r="CG31" s="132"/>
      <c r="CH31" s="91"/>
      <c r="CI31" s="132"/>
      <c r="CJ31" s="68">
        <f t="shared" si="39"/>
        <v>0</v>
      </c>
      <c r="CK31" s="132"/>
      <c r="CL31" s="72">
        <f t="shared" si="40"/>
        <v>0</v>
      </c>
      <c r="CM31" s="132"/>
      <c r="CN31" s="72">
        <f t="shared" si="5"/>
        <v>0</v>
      </c>
      <c r="CO31" s="132"/>
      <c r="CP31" s="326">
        <f t="shared" si="65"/>
        <v>0</v>
      </c>
      <c r="CQ31" s="326">
        <f t="shared" si="66"/>
        <v>0</v>
      </c>
      <c r="CR31" s="326">
        <f t="shared" si="67"/>
        <v>0</v>
      </c>
      <c r="CS31" s="326">
        <f t="shared" si="41"/>
        <v>0</v>
      </c>
      <c r="CT31" s="326">
        <f t="shared" si="42"/>
        <v>0</v>
      </c>
      <c r="CU31" s="326">
        <f t="shared" si="68"/>
        <v>0</v>
      </c>
      <c r="CV31" s="329">
        <f t="shared" si="43"/>
        <v>0</v>
      </c>
      <c r="CW31" s="69"/>
      <c r="CX31" s="71">
        <v>18</v>
      </c>
      <c r="CY31" s="68">
        <f t="shared" si="44"/>
        <v>0</v>
      </c>
      <c r="CZ31" s="132"/>
      <c r="DA31" s="68">
        <f t="shared" si="45"/>
        <v>0</v>
      </c>
      <c r="DB31" s="132"/>
      <c r="DC31" s="91"/>
      <c r="DD31" s="132"/>
      <c r="DE31" s="68">
        <f t="shared" si="46"/>
        <v>0</v>
      </c>
      <c r="DF31" s="132"/>
      <c r="DG31" s="72">
        <f t="shared" si="47"/>
        <v>0</v>
      </c>
      <c r="DH31" s="132"/>
      <c r="DI31" s="72">
        <f t="shared" si="6"/>
        <v>0</v>
      </c>
      <c r="DJ31" s="72"/>
      <c r="DK31" s="326">
        <f t="shared" si="69"/>
        <v>0</v>
      </c>
      <c r="DL31" s="326">
        <f t="shared" si="70"/>
        <v>0</v>
      </c>
      <c r="DM31" s="326">
        <f t="shared" si="48"/>
        <v>0</v>
      </c>
      <c r="DN31" s="326">
        <f t="shared" si="49"/>
        <v>0</v>
      </c>
      <c r="DO31" s="326">
        <f t="shared" si="71"/>
        <v>0</v>
      </c>
      <c r="DP31" s="326">
        <f t="shared" si="72"/>
        <v>0</v>
      </c>
      <c r="DQ31" s="329">
        <f t="shared" si="73"/>
        <v>0</v>
      </c>
      <c r="DR31" s="72"/>
      <c r="DS31" s="372">
        <v>18</v>
      </c>
      <c r="DT31" s="68">
        <f t="shared" si="52"/>
        <v>0</v>
      </c>
      <c r="DV31" s="68">
        <f t="shared" si="53"/>
        <v>0</v>
      </c>
      <c r="DX31" s="91"/>
      <c r="DZ31" s="68">
        <f t="shared" si="54"/>
        <v>0</v>
      </c>
      <c r="EA31" s="132"/>
      <c r="EB31" s="72">
        <f t="shared" si="55"/>
        <v>0</v>
      </c>
      <c r="EC31" s="132"/>
      <c r="ED31" s="72">
        <f t="shared" si="7"/>
        <v>0</v>
      </c>
      <c r="EF31" s="364">
        <f t="shared" si="74"/>
        <v>0</v>
      </c>
      <c r="EG31" s="95">
        <f t="shared" si="75"/>
        <v>0</v>
      </c>
      <c r="EH31" s="379">
        <f>(INDEX('30 year Cash Flow'!$H$50:$AK$50,1,'Monthly Loan Amortization'!A31)/12)*$DV$9</f>
        <v>0</v>
      </c>
      <c r="EI31" s="326">
        <f t="shared" si="76"/>
        <v>0</v>
      </c>
      <c r="EJ31" s="326">
        <f t="shared" si="8"/>
        <v>0</v>
      </c>
      <c r="EK31" s="326">
        <f t="shared" si="77"/>
        <v>0</v>
      </c>
      <c r="EL31" s="329">
        <f t="shared" si="9"/>
        <v>0</v>
      </c>
      <c r="EM31" s="329"/>
      <c r="EN31" s="372">
        <v>18</v>
      </c>
      <c r="EO31" s="95">
        <f t="shared" si="56"/>
        <v>0</v>
      </c>
      <c r="EP31" s="132"/>
      <c r="EQ31" s="95">
        <f t="shared" si="57"/>
        <v>0</v>
      </c>
      <c r="ER31" s="132"/>
      <c r="ES31" s="91"/>
      <c r="ET31" s="132"/>
      <c r="EU31" s="95">
        <f t="shared" si="58"/>
        <v>0</v>
      </c>
      <c r="EV31" s="132"/>
      <c r="EW31" s="327">
        <f t="shared" si="59"/>
        <v>0</v>
      </c>
      <c r="EX31" s="132"/>
      <c r="EY31" s="327">
        <f t="shared" si="10"/>
        <v>0</v>
      </c>
      <c r="EZ31" s="132"/>
      <c r="FA31" s="364">
        <f t="shared" si="78"/>
        <v>0</v>
      </c>
      <c r="FB31" s="95">
        <f t="shared" si="79"/>
        <v>0</v>
      </c>
      <c r="FC31" s="379">
        <f>(INDEX('30 year Cash Flow'!$H$50:$AK$50,1,'Monthly Loan Amortization'!A31)/12)*$EQ$9</f>
        <v>0</v>
      </c>
      <c r="FD31" s="326">
        <f t="shared" si="80"/>
        <v>0</v>
      </c>
      <c r="FE31" s="326">
        <f t="shared" si="60"/>
        <v>0</v>
      </c>
      <c r="FF31" s="326">
        <f t="shared" si="81"/>
        <v>0</v>
      </c>
      <c r="FG31" s="329">
        <f t="shared" si="11"/>
        <v>0</v>
      </c>
    </row>
    <row r="32" spans="1:163" x14ac:dyDescent="0.25">
      <c r="A32" s="132">
        <f t="shared" si="61"/>
        <v>2</v>
      </c>
      <c r="B32" s="71">
        <v>19</v>
      </c>
      <c r="C32" s="68">
        <f t="shared" si="12"/>
        <v>0</v>
      </c>
      <c r="E32" s="68">
        <f t="shared" si="13"/>
        <v>0</v>
      </c>
      <c r="G32" s="91"/>
      <c r="I32" s="68">
        <f t="shared" si="14"/>
        <v>0</v>
      </c>
      <c r="K32" s="72">
        <f t="shared" si="15"/>
        <v>0</v>
      </c>
      <c r="M32" s="72">
        <f t="shared" si="0"/>
        <v>0</v>
      </c>
      <c r="N32" s="66"/>
      <c r="O32" s="69"/>
      <c r="Q32" s="71">
        <v>19</v>
      </c>
      <c r="R32" s="68">
        <f t="shared" si="16"/>
        <v>0</v>
      </c>
      <c r="T32" s="68">
        <f t="shared" si="17"/>
        <v>0</v>
      </c>
      <c r="V32" s="91"/>
      <c r="X32" s="68">
        <f t="shared" si="18"/>
        <v>0</v>
      </c>
      <c r="Z32" s="72">
        <f t="shared" si="19"/>
        <v>0</v>
      </c>
      <c r="AB32" s="72" t="e">
        <f t="shared" si="1"/>
        <v>#REF!</v>
      </c>
      <c r="AD32" s="69"/>
      <c r="AF32" s="71">
        <v>19</v>
      </c>
      <c r="AG32" s="68">
        <f t="shared" si="20"/>
        <v>0</v>
      </c>
      <c r="AI32" s="68">
        <f t="shared" si="21"/>
        <v>0</v>
      </c>
      <c r="AK32" s="91"/>
      <c r="AM32" s="68">
        <f t="shared" si="22"/>
        <v>0</v>
      </c>
      <c r="AO32" s="72">
        <f t="shared" si="23"/>
        <v>0</v>
      </c>
      <c r="AQ32" s="72" t="e">
        <f t="shared" si="2"/>
        <v>#REF!</v>
      </c>
      <c r="AS32" s="69"/>
      <c r="AU32" s="71">
        <v>19</v>
      </c>
      <c r="AV32" s="68">
        <f t="shared" si="24"/>
        <v>0</v>
      </c>
      <c r="AX32" s="68">
        <f t="shared" si="25"/>
        <v>0</v>
      </c>
      <c r="AZ32" s="91"/>
      <c r="BB32" s="68">
        <f t="shared" si="26"/>
        <v>0</v>
      </c>
      <c r="BD32" s="72">
        <f t="shared" si="27"/>
        <v>0</v>
      </c>
      <c r="BF32" s="72" t="e">
        <f t="shared" si="3"/>
        <v>#REF!</v>
      </c>
      <c r="BG32" s="72"/>
      <c r="BH32" s="71">
        <v>19</v>
      </c>
      <c r="BI32" s="68">
        <f t="shared" si="28"/>
        <v>0</v>
      </c>
      <c r="BJ32" s="132"/>
      <c r="BK32" s="68">
        <f t="shared" si="29"/>
        <v>0</v>
      </c>
      <c r="BL32" s="132"/>
      <c r="BM32" s="91"/>
      <c r="BN32" s="132"/>
      <c r="BO32" s="68">
        <f t="shared" si="30"/>
        <v>0</v>
      </c>
      <c r="BP32" s="132"/>
      <c r="BQ32" s="72">
        <f t="shared" si="31"/>
        <v>0</v>
      </c>
      <c r="BR32" s="132"/>
      <c r="BS32" s="72">
        <f t="shared" si="4"/>
        <v>0</v>
      </c>
      <c r="BT32" s="72"/>
      <c r="BU32" s="326">
        <f t="shared" si="62"/>
        <v>0</v>
      </c>
      <c r="BV32" s="326">
        <f t="shared" si="32"/>
        <v>0</v>
      </c>
      <c r="BW32" s="326">
        <f t="shared" si="33"/>
        <v>0</v>
      </c>
      <c r="BX32" s="326">
        <f t="shared" si="34"/>
        <v>0</v>
      </c>
      <c r="BY32" s="326">
        <f t="shared" si="63"/>
        <v>0</v>
      </c>
      <c r="BZ32" s="326">
        <f t="shared" si="64"/>
        <v>0</v>
      </c>
      <c r="CA32" s="329">
        <f t="shared" si="36"/>
        <v>0</v>
      </c>
      <c r="CB32" s="132"/>
      <c r="CC32" s="71">
        <v>19</v>
      </c>
      <c r="CD32" s="68">
        <f t="shared" si="37"/>
        <v>0</v>
      </c>
      <c r="CE32" s="132"/>
      <c r="CF32" s="68">
        <f t="shared" si="38"/>
        <v>0</v>
      </c>
      <c r="CG32" s="132"/>
      <c r="CH32" s="91"/>
      <c r="CI32" s="132"/>
      <c r="CJ32" s="68">
        <f t="shared" si="39"/>
        <v>0</v>
      </c>
      <c r="CK32" s="132"/>
      <c r="CL32" s="72">
        <f t="shared" si="40"/>
        <v>0</v>
      </c>
      <c r="CM32" s="132"/>
      <c r="CN32" s="72">
        <f t="shared" si="5"/>
        <v>0</v>
      </c>
      <c r="CO32" s="132"/>
      <c r="CP32" s="326">
        <f t="shared" si="65"/>
        <v>0</v>
      </c>
      <c r="CQ32" s="326">
        <f t="shared" si="66"/>
        <v>0</v>
      </c>
      <c r="CR32" s="326">
        <f t="shared" si="67"/>
        <v>0</v>
      </c>
      <c r="CS32" s="326">
        <f t="shared" si="41"/>
        <v>0</v>
      </c>
      <c r="CT32" s="326">
        <f t="shared" si="42"/>
        <v>0</v>
      </c>
      <c r="CU32" s="326">
        <f t="shared" si="68"/>
        <v>0</v>
      </c>
      <c r="CV32" s="329">
        <f t="shared" si="43"/>
        <v>0</v>
      </c>
      <c r="CW32" s="69"/>
      <c r="CX32" s="71">
        <v>19</v>
      </c>
      <c r="CY32" s="68">
        <f t="shared" si="44"/>
        <v>0</v>
      </c>
      <c r="CZ32" s="132"/>
      <c r="DA32" s="68">
        <f t="shared" si="45"/>
        <v>0</v>
      </c>
      <c r="DB32" s="132"/>
      <c r="DC32" s="91"/>
      <c r="DD32" s="132"/>
      <c r="DE32" s="68">
        <f t="shared" si="46"/>
        <v>0</v>
      </c>
      <c r="DF32" s="132"/>
      <c r="DG32" s="72">
        <f t="shared" si="47"/>
        <v>0</v>
      </c>
      <c r="DH32" s="132"/>
      <c r="DI32" s="72">
        <f t="shared" si="6"/>
        <v>0</v>
      </c>
      <c r="DJ32" s="72"/>
      <c r="DK32" s="326">
        <f t="shared" si="69"/>
        <v>0</v>
      </c>
      <c r="DL32" s="326">
        <f t="shared" si="70"/>
        <v>0</v>
      </c>
      <c r="DM32" s="326">
        <f t="shared" si="48"/>
        <v>0</v>
      </c>
      <c r="DN32" s="326">
        <f t="shared" si="49"/>
        <v>0</v>
      </c>
      <c r="DO32" s="326">
        <f t="shared" si="71"/>
        <v>0</v>
      </c>
      <c r="DP32" s="326">
        <f t="shared" si="72"/>
        <v>0</v>
      </c>
      <c r="DQ32" s="329">
        <f t="shared" si="73"/>
        <v>0</v>
      </c>
      <c r="DR32" s="72"/>
      <c r="DS32" s="372">
        <v>19</v>
      </c>
      <c r="DT32" s="68">
        <f t="shared" si="52"/>
        <v>0</v>
      </c>
      <c r="DV32" s="68">
        <f t="shared" si="53"/>
        <v>0</v>
      </c>
      <c r="DX32" s="91"/>
      <c r="DZ32" s="68">
        <f t="shared" si="54"/>
        <v>0</v>
      </c>
      <c r="EA32" s="132"/>
      <c r="EB32" s="72">
        <f t="shared" si="55"/>
        <v>0</v>
      </c>
      <c r="EC32" s="132"/>
      <c r="ED32" s="72">
        <f t="shared" si="7"/>
        <v>0</v>
      </c>
      <c r="EF32" s="364">
        <f t="shared" si="74"/>
        <v>0</v>
      </c>
      <c r="EG32" s="95">
        <f t="shared" si="75"/>
        <v>0</v>
      </c>
      <c r="EH32" s="379">
        <f>(INDEX('30 year Cash Flow'!$H$50:$AK$50,1,'Monthly Loan Amortization'!A32)/12)*$DV$9</f>
        <v>0</v>
      </c>
      <c r="EI32" s="326">
        <f t="shared" si="76"/>
        <v>0</v>
      </c>
      <c r="EJ32" s="326">
        <f t="shared" si="8"/>
        <v>0</v>
      </c>
      <c r="EK32" s="326">
        <f t="shared" si="77"/>
        <v>0</v>
      </c>
      <c r="EL32" s="329">
        <f t="shared" si="9"/>
        <v>0</v>
      </c>
      <c r="EM32" s="329"/>
      <c r="EN32" s="372">
        <v>19</v>
      </c>
      <c r="EO32" s="95">
        <f t="shared" si="56"/>
        <v>0</v>
      </c>
      <c r="EP32" s="132"/>
      <c r="EQ32" s="95">
        <f t="shared" si="57"/>
        <v>0</v>
      </c>
      <c r="ER32" s="132"/>
      <c r="ES32" s="91"/>
      <c r="ET32" s="132"/>
      <c r="EU32" s="95">
        <f t="shared" si="58"/>
        <v>0</v>
      </c>
      <c r="EV32" s="132"/>
      <c r="EW32" s="327">
        <f t="shared" si="59"/>
        <v>0</v>
      </c>
      <c r="EX32" s="132"/>
      <c r="EY32" s="327">
        <f t="shared" si="10"/>
        <v>0</v>
      </c>
      <c r="EZ32" s="132"/>
      <c r="FA32" s="364">
        <f t="shared" si="78"/>
        <v>0</v>
      </c>
      <c r="FB32" s="95">
        <f t="shared" si="79"/>
        <v>0</v>
      </c>
      <c r="FC32" s="379">
        <f>(INDEX('30 year Cash Flow'!$H$50:$AK$50,1,'Monthly Loan Amortization'!A32)/12)*$EQ$9</f>
        <v>0</v>
      </c>
      <c r="FD32" s="326">
        <f t="shared" si="80"/>
        <v>0</v>
      </c>
      <c r="FE32" s="326">
        <f t="shared" si="60"/>
        <v>0</v>
      </c>
      <c r="FF32" s="326">
        <f t="shared" si="81"/>
        <v>0</v>
      </c>
      <c r="FG32" s="329">
        <f t="shared" si="11"/>
        <v>0</v>
      </c>
    </row>
    <row r="33" spans="1:163" x14ac:dyDescent="0.25">
      <c r="A33" s="132">
        <f t="shared" si="61"/>
        <v>2</v>
      </c>
      <c r="B33" s="71">
        <v>20</v>
      </c>
      <c r="C33" s="68">
        <f t="shared" si="12"/>
        <v>0</v>
      </c>
      <c r="E33" s="68">
        <f t="shared" si="13"/>
        <v>0</v>
      </c>
      <c r="G33" s="91"/>
      <c r="I33" s="68">
        <f t="shared" si="14"/>
        <v>0</v>
      </c>
      <c r="K33" s="72">
        <f t="shared" si="15"/>
        <v>0</v>
      </c>
      <c r="M33" s="72">
        <f t="shared" si="0"/>
        <v>0</v>
      </c>
      <c r="N33" s="66"/>
      <c r="O33" s="69"/>
      <c r="Q33" s="71">
        <v>20</v>
      </c>
      <c r="R33" s="68">
        <f t="shared" si="16"/>
        <v>0</v>
      </c>
      <c r="T33" s="68">
        <f t="shared" si="17"/>
        <v>0</v>
      </c>
      <c r="V33" s="91"/>
      <c r="X33" s="68">
        <f t="shared" si="18"/>
        <v>0</v>
      </c>
      <c r="Z33" s="72">
        <f t="shared" si="19"/>
        <v>0</v>
      </c>
      <c r="AB33" s="72" t="e">
        <f t="shared" si="1"/>
        <v>#REF!</v>
      </c>
      <c r="AD33" s="69"/>
      <c r="AF33" s="71">
        <v>20</v>
      </c>
      <c r="AG33" s="68">
        <f t="shared" si="20"/>
        <v>0</v>
      </c>
      <c r="AI33" s="68">
        <f t="shared" si="21"/>
        <v>0</v>
      </c>
      <c r="AK33" s="91"/>
      <c r="AM33" s="68">
        <f t="shared" si="22"/>
        <v>0</v>
      </c>
      <c r="AO33" s="72">
        <f t="shared" si="23"/>
        <v>0</v>
      </c>
      <c r="AQ33" s="72" t="e">
        <f t="shared" si="2"/>
        <v>#REF!</v>
      </c>
      <c r="AS33" s="69"/>
      <c r="AU33" s="71">
        <v>20</v>
      </c>
      <c r="AV33" s="68">
        <f t="shared" si="24"/>
        <v>0</v>
      </c>
      <c r="AX33" s="68">
        <f t="shared" si="25"/>
        <v>0</v>
      </c>
      <c r="AZ33" s="91"/>
      <c r="BB33" s="68">
        <f t="shared" si="26"/>
        <v>0</v>
      </c>
      <c r="BD33" s="72">
        <f t="shared" si="27"/>
        <v>0</v>
      </c>
      <c r="BF33" s="72" t="e">
        <f t="shared" si="3"/>
        <v>#REF!</v>
      </c>
      <c r="BG33" s="72"/>
      <c r="BH33" s="71">
        <v>20</v>
      </c>
      <c r="BI33" s="68">
        <f t="shared" si="28"/>
        <v>0</v>
      </c>
      <c r="BJ33" s="132"/>
      <c r="BK33" s="68">
        <f t="shared" si="29"/>
        <v>0</v>
      </c>
      <c r="BL33" s="132"/>
      <c r="BM33" s="91"/>
      <c r="BN33" s="132"/>
      <c r="BO33" s="68">
        <f t="shared" si="30"/>
        <v>0</v>
      </c>
      <c r="BP33" s="132"/>
      <c r="BQ33" s="72">
        <f t="shared" si="31"/>
        <v>0</v>
      </c>
      <c r="BR33" s="132"/>
      <c r="BS33" s="72">
        <f t="shared" si="4"/>
        <v>0</v>
      </c>
      <c r="BT33" s="72"/>
      <c r="BU33" s="326">
        <f t="shared" si="62"/>
        <v>0</v>
      </c>
      <c r="BV33" s="326">
        <f t="shared" si="32"/>
        <v>0</v>
      </c>
      <c r="BW33" s="326">
        <f t="shared" si="33"/>
        <v>0</v>
      </c>
      <c r="BX33" s="326">
        <f t="shared" si="34"/>
        <v>0</v>
      </c>
      <c r="BY33" s="326">
        <f t="shared" si="63"/>
        <v>0</v>
      </c>
      <c r="BZ33" s="326">
        <f t="shared" si="64"/>
        <v>0</v>
      </c>
      <c r="CA33" s="329">
        <f t="shared" si="36"/>
        <v>0</v>
      </c>
      <c r="CB33" s="132"/>
      <c r="CC33" s="71">
        <v>20</v>
      </c>
      <c r="CD33" s="68">
        <f t="shared" si="37"/>
        <v>0</v>
      </c>
      <c r="CE33" s="132"/>
      <c r="CF33" s="68">
        <f t="shared" si="38"/>
        <v>0</v>
      </c>
      <c r="CG33" s="132"/>
      <c r="CH33" s="91"/>
      <c r="CI33" s="132"/>
      <c r="CJ33" s="68">
        <f t="shared" si="39"/>
        <v>0</v>
      </c>
      <c r="CK33" s="132"/>
      <c r="CL33" s="72">
        <f t="shared" si="40"/>
        <v>0</v>
      </c>
      <c r="CM33" s="132"/>
      <c r="CN33" s="72">
        <f t="shared" si="5"/>
        <v>0</v>
      </c>
      <c r="CO33" s="132"/>
      <c r="CP33" s="326">
        <f t="shared" si="65"/>
        <v>0</v>
      </c>
      <c r="CQ33" s="326">
        <f t="shared" si="66"/>
        <v>0</v>
      </c>
      <c r="CR33" s="326">
        <f t="shared" si="67"/>
        <v>0</v>
      </c>
      <c r="CS33" s="326">
        <f t="shared" si="41"/>
        <v>0</v>
      </c>
      <c r="CT33" s="326">
        <f t="shared" si="42"/>
        <v>0</v>
      </c>
      <c r="CU33" s="326">
        <f t="shared" si="68"/>
        <v>0</v>
      </c>
      <c r="CV33" s="329">
        <f t="shared" si="43"/>
        <v>0</v>
      </c>
      <c r="CW33" s="69"/>
      <c r="CX33" s="71">
        <v>20</v>
      </c>
      <c r="CY33" s="68">
        <f t="shared" si="44"/>
        <v>0</v>
      </c>
      <c r="CZ33" s="132"/>
      <c r="DA33" s="68">
        <f t="shared" si="45"/>
        <v>0</v>
      </c>
      <c r="DB33" s="132"/>
      <c r="DC33" s="91"/>
      <c r="DD33" s="132"/>
      <c r="DE33" s="68">
        <f t="shared" si="46"/>
        <v>0</v>
      </c>
      <c r="DF33" s="132"/>
      <c r="DG33" s="72">
        <f t="shared" si="47"/>
        <v>0</v>
      </c>
      <c r="DH33" s="132"/>
      <c r="DI33" s="72">
        <f t="shared" si="6"/>
        <v>0</v>
      </c>
      <c r="DJ33" s="72"/>
      <c r="DK33" s="326">
        <f t="shared" si="69"/>
        <v>0</v>
      </c>
      <c r="DL33" s="326">
        <f t="shared" si="70"/>
        <v>0</v>
      </c>
      <c r="DM33" s="326">
        <f t="shared" si="48"/>
        <v>0</v>
      </c>
      <c r="DN33" s="326">
        <f t="shared" si="49"/>
        <v>0</v>
      </c>
      <c r="DO33" s="326">
        <f t="shared" si="71"/>
        <v>0</v>
      </c>
      <c r="DP33" s="326">
        <f t="shared" si="72"/>
        <v>0</v>
      </c>
      <c r="DQ33" s="329">
        <f t="shared" si="73"/>
        <v>0</v>
      </c>
      <c r="DR33" s="72"/>
      <c r="DS33" s="372">
        <v>20</v>
      </c>
      <c r="DT33" s="68">
        <f t="shared" si="52"/>
        <v>0</v>
      </c>
      <c r="DV33" s="68">
        <f t="shared" si="53"/>
        <v>0</v>
      </c>
      <c r="DX33" s="91"/>
      <c r="DZ33" s="68">
        <f t="shared" si="54"/>
        <v>0</v>
      </c>
      <c r="EA33" s="132"/>
      <c r="EB33" s="72">
        <f t="shared" si="55"/>
        <v>0</v>
      </c>
      <c r="EC33" s="132"/>
      <c r="ED33" s="72">
        <f t="shared" si="7"/>
        <v>0</v>
      </c>
      <c r="EF33" s="364">
        <f t="shared" si="74"/>
        <v>0</v>
      </c>
      <c r="EG33" s="95">
        <f t="shared" si="75"/>
        <v>0</v>
      </c>
      <c r="EH33" s="379">
        <f>(INDEX('30 year Cash Flow'!$H$50:$AK$50,1,'Monthly Loan Amortization'!A33)/12)*$DV$9</f>
        <v>0</v>
      </c>
      <c r="EI33" s="326">
        <f t="shared" si="76"/>
        <v>0</v>
      </c>
      <c r="EJ33" s="326">
        <f t="shared" si="8"/>
        <v>0</v>
      </c>
      <c r="EK33" s="326">
        <f t="shared" si="77"/>
        <v>0</v>
      </c>
      <c r="EL33" s="329">
        <f t="shared" si="9"/>
        <v>0</v>
      </c>
      <c r="EM33" s="329"/>
      <c r="EN33" s="372">
        <v>20</v>
      </c>
      <c r="EO33" s="95">
        <f t="shared" si="56"/>
        <v>0</v>
      </c>
      <c r="EP33" s="132"/>
      <c r="EQ33" s="95">
        <f t="shared" si="57"/>
        <v>0</v>
      </c>
      <c r="ER33" s="132"/>
      <c r="ES33" s="91"/>
      <c r="ET33" s="132"/>
      <c r="EU33" s="95">
        <f t="shared" si="58"/>
        <v>0</v>
      </c>
      <c r="EV33" s="132"/>
      <c r="EW33" s="327">
        <f t="shared" si="59"/>
        <v>0</v>
      </c>
      <c r="EX33" s="132"/>
      <c r="EY33" s="327">
        <f t="shared" si="10"/>
        <v>0</v>
      </c>
      <c r="EZ33" s="132"/>
      <c r="FA33" s="364">
        <f t="shared" si="78"/>
        <v>0</v>
      </c>
      <c r="FB33" s="95">
        <f t="shared" si="79"/>
        <v>0</v>
      </c>
      <c r="FC33" s="379">
        <f>(INDEX('30 year Cash Flow'!$H$50:$AK$50,1,'Monthly Loan Amortization'!A33)/12)*$EQ$9</f>
        <v>0</v>
      </c>
      <c r="FD33" s="326">
        <f t="shared" si="80"/>
        <v>0</v>
      </c>
      <c r="FE33" s="326">
        <f t="shared" si="60"/>
        <v>0</v>
      </c>
      <c r="FF33" s="326">
        <f t="shared" si="81"/>
        <v>0</v>
      </c>
      <c r="FG33" s="329">
        <f t="shared" si="11"/>
        <v>0</v>
      </c>
    </row>
    <row r="34" spans="1:163" x14ac:dyDescent="0.25">
      <c r="A34" s="132">
        <f t="shared" si="61"/>
        <v>2</v>
      </c>
      <c r="B34" s="71">
        <v>21</v>
      </c>
      <c r="C34" s="68">
        <f t="shared" si="12"/>
        <v>0</v>
      </c>
      <c r="E34" s="68">
        <f t="shared" si="13"/>
        <v>0</v>
      </c>
      <c r="G34" s="91"/>
      <c r="I34" s="68">
        <f t="shared" si="14"/>
        <v>0</v>
      </c>
      <c r="K34" s="72">
        <f t="shared" si="15"/>
        <v>0</v>
      </c>
      <c r="M34" s="72">
        <f t="shared" si="0"/>
        <v>0</v>
      </c>
      <c r="N34" s="66"/>
      <c r="O34" s="69"/>
      <c r="Q34" s="71">
        <v>21</v>
      </c>
      <c r="R34" s="68">
        <f t="shared" si="16"/>
        <v>0</v>
      </c>
      <c r="T34" s="68">
        <f t="shared" si="17"/>
        <v>0</v>
      </c>
      <c r="V34" s="91"/>
      <c r="X34" s="68">
        <f t="shared" si="18"/>
        <v>0</v>
      </c>
      <c r="Z34" s="72">
        <f t="shared" si="19"/>
        <v>0</v>
      </c>
      <c r="AB34" s="72" t="e">
        <f t="shared" si="1"/>
        <v>#REF!</v>
      </c>
      <c r="AD34" s="69"/>
      <c r="AF34" s="71">
        <v>21</v>
      </c>
      <c r="AG34" s="68">
        <f t="shared" si="20"/>
        <v>0</v>
      </c>
      <c r="AI34" s="68">
        <f t="shared" si="21"/>
        <v>0</v>
      </c>
      <c r="AK34" s="91"/>
      <c r="AM34" s="68">
        <f t="shared" si="22"/>
        <v>0</v>
      </c>
      <c r="AO34" s="72">
        <f t="shared" si="23"/>
        <v>0</v>
      </c>
      <c r="AQ34" s="72" t="e">
        <f t="shared" si="2"/>
        <v>#REF!</v>
      </c>
      <c r="AS34" s="69"/>
      <c r="AU34" s="71">
        <v>21</v>
      </c>
      <c r="AV34" s="68">
        <f t="shared" si="24"/>
        <v>0</v>
      </c>
      <c r="AX34" s="68">
        <f t="shared" si="25"/>
        <v>0</v>
      </c>
      <c r="AZ34" s="91"/>
      <c r="BB34" s="68">
        <f t="shared" si="26"/>
        <v>0</v>
      </c>
      <c r="BD34" s="72">
        <f t="shared" si="27"/>
        <v>0</v>
      </c>
      <c r="BF34" s="72" t="e">
        <f t="shared" si="3"/>
        <v>#REF!</v>
      </c>
      <c r="BG34" s="72"/>
      <c r="BH34" s="71">
        <v>21</v>
      </c>
      <c r="BI34" s="68">
        <f t="shared" si="28"/>
        <v>0</v>
      </c>
      <c r="BJ34" s="132"/>
      <c r="BK34" s="68">
        <f t="shared" si="29"/>
        <v>0</v>
      </c>
      <c r="BL34" s="132"/>
      <c r="BM34" s="91"/>
      <c r="BN34" s="132"/>
      <c r="BO34" s="68">
        <f t="shared" si="30"/>
        <v>0</v>
      </c>
      <c r="BP34" s="132"/>
      <c r="BQ34" s="72">
        <f t="shared" si="31"/>
        <v>0</v>
      </c>
      <c r="BR34" s="132"/>
      <c r="BS34" s="72">
        <f t="shared" si="4"/>
        <v>0</v>
      </c>
      <c r="BT34" s="72"/>
      <c r="BU34" s="326">
        <f t="shared" si="62"/>
        <v>0</v>
      </c>
      <c r="BV34" s="326">
        <f t="shared" si="32"/>
        <v>0</v>
      </c>
      <c r="BW34" s="326">
        <f t="shared" si="33"/>
        <v>0</v>
      </c>
      <c r="BX34" s="326">
        <f t="shared" si="34"/>
        <v>0</v>
      </c>
      <c r="BY34" s="326">
        <f t="shared" si="63"/>
        <v>0</v>
      </c>
      <c r="BZ34" s="326">
        <f t="shared" si="64"/>
        <v>0</v>
      </c>
      <c r="CA34" s="329">
        <f t="shared" si="36"/>
        <v>0</v>
      </c>
      <c r="CB34" s="132"/>
      <c r="CC34" s="71">
        <v>21</v>
      </c>
      <c r="CD34" s="68">
        <f t="shared" si="37"/>
        <v>0</v>
      </c>
      <c r="CE34" s="132"/>
      <c r="CF34" s="68">
        <f t="shared" si="38"/>
        <v>0</v>
      </c>
      <c r="CG34" s="132"/>
      <c r="CH34" s="91"/>
      <c r="CI34" s="132"/>
      <c r="CJ34" s="68">
        <f t="shared" si="39"/>
        <v>0</v>
      </c>
      <c r="CK34" s="132"/>
      <c r="CL34" s="72">
        <f t="shared" si="40"/>
        <v>0</v>
      </c>
      <c r="CM34" s="132"/>
      <c r="CN34" s="72">
        <f t="shared" si="5"/>
        <v>0</v>
      </c>
      <c r="CO34" s="132"/>
      <c r="CP34" s="326">
        <f t="shared" si="65"/>
        <v>0</v>
      </c>
      <c r="CQ34" s="326">
        <f t="shared" si="66"/>
        <v>0</v>
      </c>
      <c r="CR34" s="326">
        <f t="shared" si="67"/>
        <v>0</v>
      </c>
      <c r="CS34" s="326">
        <f t="shared" si="41"/>
        <v>0</v>
      </c>
      <c r="CT34" s="326">
        <f t="shared" si="42"/>
        <v>0</v>
      </c>
      <c r="CU34" s="326">
        <f t="shared" si="68"/>
        <v>0</v>
      </c>
      <c r="CV34" s="329">
        <f t="shared" si="43"/>
        <v>0</v>
      </c>
      <c r="CW34" s="69"/>
      <c r="CX34" s="71">
        <v>21</v>
      </c>
      <c r="CY34" s="68">
        <f t="shared" si="44"/>
        <v>0</v>
      </c>
      <c r="CZ34" s="132"/>
      <c r="DA34" s="68">
        <f t="shared" si="45"/>
        <v>0</v>
      </c>
      <c r="DB34" s="132"/>
      <c r="DC34" s="91"/>
      <c r="DD34" s="132"/>
      <c r="DE34" s="68">
        <f t="shared" si="46"/>
        <v>0</v>
      </c>
      <c r="DF34" s="132"/>
      <c r="DG34" s="72">
        <f t="shared" si="47"/>
        <v>0</v>
      </c>
      <c r="DH34" s="132"/>
      <c r="DI34" s="72">
        <f t="shared" si="6"/>
        <v>0</v>
      </c>
      <c r="DJ34" s="72"/>
      <c r="DK34" s="326">
        <f t="shared" si="69"/>
        <v>0</v>
      </c>
      <c r="DL34" s="326">
        <f t="shared" si="70"/>
        <v>0</v>
      </c>
      <c r="DM34" s="326">
        <f t="shared" si="48"/>
        <v>0</v>
      </c>
      <c r="DN34" s="326">
        <f t="shared" si="49"/>
        <v>0</v>
      </c>
      <c r="DO34" s="326">
        <f t="shared" si="71"/>
        <v>0</v>
      </c>
      <c r="DP34" s="326">
        <f t="shared" si="72"/>
        <v>0</v>
      </c>
      <c r="DQ34" s="329">
        <f t="shared" si="73"/>
        <v>0</v>
      </c>
      <c r="DR34" s="72"/>
      <c r="DS34" s="372">
        <v>21</v>
      </c>
      <c r="DT34" s="68">
        <f t="shared" si="52"/>
        <v>0</v>
      </c>
      <c r="DV34" s="68">
        <f t="shared" si="53"/>
        <v>0</v>
      </c>
      <c r="DX34" s="91"/>
      <c r="DZ34" s="68">
        <f t="shared" si="54"/>
        <v>0</v>
      </c>
      <c r="EA34" s="132"/>
      <c r="EB34" s="72">
        <f t="shared" si="55"/>
        <v>0</v>
      </c>
      <c r="EC34" s="132"/>
      <c r="ED34" s="72">
        <f t="shared" si="7"/>
        <v>0</v>
      </c>
      <c r="EF34" s="364">
        <f t="shared" si="74"/>
        <v>0</v>
      </c>
      <c r="EG34" s="95">
        <f t="shared" si="75"/>
        <v>0</v>
      </c>
      <c r="EH34" s="379">
        <f>(INDEX('30 year Cash Flow'!$H$50:$AK$50,1,'Monthly Loan Amortization'!A34)/12)*$DV$9</f>
        <v>0</v>
      </c>
      <c r="EI34" s="326">
        <f t="shared" si="76"/>
        <v>0</v>
      </c>
      <c r="EJ34" s="326">
        <f t="shared" si="8"/>
        <v>0</v>
      </c>
      <c r="EK34" s="326">
        <f t="shared" si="77"/>
        <v>0</v>
      </c>
      <c r="EL34" s="329">
        <f t="shared" si="9"/>
        <v>0</v>
      </c>
      <c r="EM34" s="329"/>
      <c r="EN34" s="372">
        <v>21</v>
      </c>
      <c r="EO34" s="95">
        <f t="shared" si="56"/>
        <v>0</v>
      </c>
      <c r="EP34" s="132"/>
      <c r="EQ34" s="95">
        <f t="shared" si="57"/>
        <v>0</v>
      </c>
      <c r="ER34" s="132"/>
      <c r="ES34" s="91"/>
      <c r="ET34" s="132"/>
      <c r="EU34" s="95">
        <f t="shared" si="58"/>
        <v>0</v>
      </c>
      <c r="EV34" s="132"/>
      <c r="EW34" s="327">
        <f t="shared" si="59"/>
        <v>0</v>
      </c>
      <c r="EX34" s="132"/>
      <c r="EY34" s="327">
        <f t="shared" si="10"/>
        <v>0</v>
      </c>
      <c r="EZ34" s="132"/>
      <c r="FA34" s="364">
        <f t="shared" si="78"/>
        <v>0</v>
      </c>
      <c r="FB34" s="95">
        <f t="shared" si="79"/>
        <v>0</v>
      </c>
      <c r="FC34" s="379">
        <f>(INDEX('30 year Cash Flow'!$H$50:$AK$50,1,'Monthly Loan Amortization'!A34)/12)*$EQ$9</f>
        <v>0</v>
      </c>
      <c r="FD34" s="326">
        <f t="shared" si="80"/>
        <v>0</v>
      </c>
      <c r="FE34" s="326">
        <f t="shared" si="60"/>
        <v>0</v>
      </c>
      <c r="FF34" s="326">
        <f t="shared" si="81"/>
        <v>0</v>
      </c>
      <c r="FG34" s="329">
        <f t="shared" si="11"/>
        <v>0</v>
      </c>
    </row>
    <row r="35" spans="1:163" x14ac:dyDescent="0.25">
      <c r="A35" s="132">
        <f t="shared" si="61"/>
        <v>2</v>
      </c>
      <c r="B35" s="71">
        <v>22</v>
      </c>
      <c r="C35" s="68">
        <f t="shared" si="12"/>
        <v>0</v>
      </c>
      <c r="E35" s="68">
        <f t="shared" si="13"/>
        <v>0</v>
      </c>
      <c r="G35" s="91"/>
      <c r="I35" s="68">
        <f t="shared" si="14"/>
        <v>0</v>
      </c>
      <c r="K35" s="72">
        <f t="shared" si="15"/>
        <v>0</v>
      </c>
      <c r="M35" s="72">
        <f t="shared" si="0"/>
        <v>0</v>
      </c>
      <c r="N35" s="66"/>
      <c r="O35" s="69"/>
      <c r="Q35" s="71">
        <v>22</v>
      </c>
      <c r="R35" s="68">
        <f t="shared" si="16"/>
        <v>0</v>
      </c>
      <c r="T35" s="68">
        <f t="shared" si="17"/>
        <v>0</v>
      </c>
      <c r="V35" s="91"/>
      <c r="X35" s="68">
        <f t="shared" si="18"/>
        <v>0</v>
      </c>
      <c r="Z35" s="72">
        <f t="shared" si="19"/>
        <v>0</v>
      </c>
      <c r="AB35" s="72" t="e">
        <f t="shared" si="1"/>
        <v>#REF!</v>
      </c>
      <c r="AD35" s="69"/>
      <c r="AF35" s="71">
        <v>22</v>
      </c>
      <c r="AG35" s="68">
        <f t="shared" si="20"/>
        <v>0</v>
      </c>
      <c r="AI35" s="68">
        <f t="shared" si="21"/>
        <v>0</v>
      </c>
      <c r="AK35" s="91"/>
      <c r="AM35" s="68">
        <f t="shared" si="22"/>
        <v>0</v>
      </c>
      <c r="AO35" s="72">
        <f t="shared" si="23"/>
        <v>0</v>
      </c>
      <c r="AQ35" s="72" t="e">
        <f t="shared" si="2"/>
        <v>#REF!</v>
      </c>
      <c r="AS35" s="69"/>
      <c r="AU35" s="71">
        <v>22</v>
      </c>
      <c r="AV35" s="68">
        <f t="shared" si="24"/>
        <v>0</v>
      </c>
      <c r="AX35" s="68">
        <f t="shared" si="25"/>
        <v>0</v>
      </c>
      <c r="AZ35" s="91"/>
      <c r="BB35" s="68">
        <f t="shared" si="26"/>
        <v>0</v>
      </c>
      <c r="BD35" s="72">
        <f t="shared" si="27"/>
        <v>0</v>
      </c>
      <c r="BF35" s="72" t="e">
        <f t="shared" si="3"/>
        <v>#REF!</v>
      </c>
      <c r="BG35" s="72"/>
      <c r="BH35" s="71">
        <v>22</v>
      </c>
      <c r="BI35" s="68">
        <f t="shared" si="28"/>
        <v>0</v>
      </c>
      <c r="BJ35" s="132"/>
      <c r="BK35" s="68">
        <f t="shared" si="29"/>
        <v>0</v>
      </c>
      <c r="BL35" s="132"/>
      <c r="BM35" s="91"/>
      <c r="BN35" s="132"/>
      <c r="BO35" s="68">
        <f t="shared" si="30"/>
        <v>0</v>
      </c>
      <c r="BP35" s="132"/>
      <c r="BQ35" s="72">
        <f t="shared" si="31"/>
        <v>0</v>
      </c>
      <c r="BR35" s="132"/>
      <c r="BS35" s="72">
        <f t="shared" si="4"/>
        <v>0</v>
      </c>
      <c r="BT35" s="72"/>
      <c r="BU35" s="326">
        <f t="shared" si="62"/>
        <v>0</v>
      </c>
      <c r="BV35" s="326">
        <f t="shared" si="32"/>
        <v>0</v>
      </c>
      <c r="BW35" s="326">
        <f t="shared" si="33"/>
        <v>0</v>
      </c>
      <c r="BX35" s="326">
        <f t="shared" si="34"/>
        <v>0</v>
      </c>
      <c r="BY35" s="326">
        <f t="shared" si="63"/>
        <v>0</v>
      </c>
      <c r="BZ35" s="326">
        <f t="shared" si="64"/>
        <v>0</v>
      </c>
      <c r="CA35" s="329">
        <f t="shared" si="36"/>
        <v>0</v>
      </c>
      <c r="CB35" s="132"/>
      <c r="CC35" s="71">
        <v>22</v>
      </c>
      <c r="CD35" s="68">
        <f t="shared" si="37"/>
        <v>0</v>
      </c>
      <c r="CE35" s="132"/>
      <c r="CF35" s="68">
        <f t="shared" si="38"/>
        <v>0</v>
      </c>
      <c r="CG35" s="132"/>
      <c r="CH35" s="91"/>
      <c r="CI35" s="132"/>
      <c r="CJ35" s="68">
        <f t="shared" si="39"/>
        <v>0</v>
      </c>
      <c r="CK35" s="132"/>
      <c r="CL35" s="72">
        <f t="shared" si="40"/>
        <v>0</v>
      </c>
      <c r="CM35" s="132"/>
      <c r="CN35" s="72">
        <f t="shared" si="5"/>
        <v>0</v>
      </c>
      <c r="CO35" s="132"/>
      <c r="CP35" s="326">
        <f t="shared" si="65"/>
        <v>0</v>
      </c>
      <c r="CQ35" s="326">
        <f t="shared" si="66"/>
        <v>0</v>
      </c>
      <c r="CR35" s="326">
        <f t="shared" si="67"/>
        <v>0</v>
      </c>
      <c r="CS35" s="326">
        <f t="shared" si="41"/>
        <v>0</v>
      </c>
      <c r="CT35" s="326">
        <f t="shared" si="42"/>
        <v>0</v>
      </c>
      <c r="CU35" s="326">
        <f t="shared" si="68"/>
        <v>0</v>
      </c>
      <c r="CV35" s="329">
        <f t="shared" si="43"/>
        <v>0</v>
      </c>
      <c r="CW35" s="69"/>
      <c r="CX35" s="71">
        <v>22</v>
      </c>
      <c r="CY35" s="68">
        <f t="shared" si="44"/>
        <v>0</v>
      </c>
      <c r="CZ35" s="132"/>
      <c r="DA35" s="68">
        <f t="shared" si="45"/>
        <v>0</v>
      </c>
      <c r="DB35" s="132"/>
      <c r="DC35" s="91"/>
      <c r="DD35" s="132"/>
      <c r="DE35" s="68">
        <f t="shared" si="46"/>
        <v>0</v>
      </c>
      <c r="DF35" s="132"/>
      <c r="DG35" s="72">
        <f t="shared" si="47"/>
        <v>0</v>
      </c>
      <c r="DH35" s="132"/>
      <c r="DI35" s="72">
        <f t="shared" si="6"/>
        <v>0</v>
      </c>
      <c r="DJ35" s="72"/>
      <c r="DK35" s="326">
        <f t="shared" si="69"/>
        <v>0</v>
      </c>
      <c r="DL35" s="326">
        <f t="shared" si="70"/>
        <v>0</v>
      </c>
      <c r="DM35" s="326">
        <f t="shared" si="48"/>
        <v>0</v>
      </c>
      <c r="DN35" s="326">
        <f t="shared" si="49"/>
        <v>0</v>
      </c>
      <c r="DO35" s="326">
        <f t="shared" si="71"/>
        <v>0</v>
      </c>
      <c r="DP35" s="326">
        <f t="shared" si="72"/>
        <v>0</v>
      </c>
      <c r="DQ35" s="329">
        <f t="shared" si="73"/>
        <v>0</v>
      </c>
      <c r="DR35" s="72"/>
      <c r="DS35" s="372">
        <v>22</v>
      </c>
      <c r="DT35" s="68">
        <f t="shared" si="52"/>
        <v>0</v>
      </c>
      <c r="DV35" s="68">
        <f t="shared" si="53"/>
        <v>0</v>
      </c>
      <c r="DX35" s="91"/>
      <c r="DZ35" s="68">
        <f t="shared" si="54"/>
        <v>0</v>
      </c>
      <c r="EA35" s="132"/>
      <c r="EB35" s="72">
        <f t="shared" si="55"/>
        <v>0</v>
      </c>
      <c r="EC35" s="132"/>
      <c r="ED35" s="72">
        <f t="shared" si="7"/>
        <v>0</v>
      </c>
      <c r="EF35" s="364">
        <f t="shared" si="74"/>
        <v>0</v>
      </c>
      <c r="EG35" s="95">
        <f t="shared" si="75"/>
        <v>0</v>
      </c>
      <c r="EH35" s="379">
        <f>(INDEX('30 year Cash Flow'!$H$50:$AK$50,1,'Monthly Loan Amortization'!A35)/12)*$DV$9</f>
        <v>0</v>
      </c>
      <c r="EI35" s="326">
        <f t="shared" si="76"/>
        <v>0</v>
      </c>
      <c r="EJ35" s="326">
        <f t="shared" si="8"/>
        <v>0</v>
      </c>
      <c r="EK35" s="326">
        <f t="shared" si="77"/>
        <v>0</v>
      </c>
      <c r="EL35" s="329">
        <f t="shared" si="9"/>
        <v>0</v>
      </c>
      <c r="EM35" s="329"/>
      <c r="EN35" s="372">
        <v>22</v>
      </c>
      <c r="EO35" s="95">
        <f t="shared" si="56"/>
        <v>0</v>
      </c>
      <c r="EP35" s="132"/>
      <c r="EQ35" s="95">
        <f t="shared" si="57"/>
        <v>0</v>
      </c>
      <c r="ER35" s="132"/>
      <c r="ES35" s="91"/>
      <c r="ET35" s="132"/>
      <c r="EU35" s="95">
        <f t="shared" si="58"/>
        <v>0</v>
      </c>
      <c r="EV35" s="132"/>
      <c r="EW35" s="327">
        <f t="shared" si="59"/>
        <v>0</v>
      </c>
      <c r="EX35" s="132"/>
      <c r="EY35" s="327">
        <f t="shared" si="10"/>
        <v>0</v>
      </c>
      <c r="EZ35" s="132"/>
      <c r="FA35" s="364">
        <f t="shared" si="78"/>
        <v>0</v>
      </c>
      <c r="FB35" s="95">
        <f t="shared" si="79"/>
        <v>0</v>
      </c>
      <c r="FC35" s="379">
        <f>(INDEX('30 year Cash Flow'!$H$50:$AK$50,1,'Monthly Loan Amortization'!A35)/12)*$EQ$9</f>
        <v>0</v>
      </c>
      <c r="FD35" s="326">
        <f t="shared" si="80"/>
        <v>0</v>
      </c>
      <c r="FE35" s="326">
        <f t="shared" si="60"/>
        <v>0</v>
      </c>
      <c r="FF35" s="326">
        <f t="shared" si="81"/>
        <v>0</v>
      </c>
      <c r="FG35" s="329">
        <f t="shared" si="11"/>
        <v>0</v>
      </c>
    </row>
    <row r="36" spans="1:163" x14ac:dyDescent="0.25">
      <c r="A36" s="132">
        <f t="shared" si="61"/>
        <v>2</v>
      </c>
      <c r="B36" s="71">
        <v>23</v>
      </c>
      <c r="C36" s="68">
        <f t="shared" si="12"/>
        <v>0</v>
      </c>
      <c r="E36" s="68">
        <f t="shared" si="13"/>
        <v>0</v>
      </c>
      <c r="G36" s="91"/>
      <c r="I36" s="68">
        <f t="shared" si="14"/>
        <v>0</v>
      </c>
      <c r="K36" s="72">
        <f t="shared" si="15"/>
        <v>0</v>
      </c>
      <c r="M36" s="72">
        <f t="shared" si="0"/>
        <v>0</v>
      </c>
      <c r="N36" s="66"/>
      <c r="O36" s="69"/>
      <c r="Q36" s="71">
        <v>23</v>
      </c>
      <c r="R36" s="68">
        <f t="shared" si="16"/>
        <v>0</v>
      </c>
      <c r="T36" s="68">
        <f t="shared" si="17"/>
        <v>0</v>
      </c>
      <c r="V36" s="91"/>
      <c r="X36" s="68">
        <f t="shared" si="18"/>
        <v>0</v>
      </c>
      <c r="Z36" s="72">
        <f t="shared" si="19"/>
        <v>0</v>
      </c>
      <c r="AB36" s="72" t="e">
        <f t="shared" si="1"/>
        <v>#REF!</v>
      </c>
      <c r="AD36" s="69"/>
      <c r="AF36" s="71">
        <v>23</v>
      </c>
      <c r="AG36" s="68">
        <f t="shared" si="20"/>
        <v>0</v>
      </c>
      <c r="AI36" s="68">
        <f t="shared" si="21"/>
        <v>0</v>
      </c>
      <c r="AK36" s="91"/>
      <c r="AM36" s="68">
        <f t="shared" si="22"/>
        <v>0</v>
      </c>
      <c r="AO36" s="72">
        <f t="shared" si="23"/>
        <v>0</v>
      </c>
      <c r="AQ36" s="72" t="e">
        <f t="shared" si="2"/>
        <v>#REF!</v>
      </c>
      <c r="AS36" s="69"/>
      <c r="AU36" s="71">
        <v>23</v>
      </c>
      <c r="AV36" s="68">
        <f t="shared" si="24"/>
        <v>0</v>
      </c>
      <c r="AX36" s="68">
        <f t="shared" si="25"/>
        <v>0</v>
      </c>
      <c r="AZ36" s="91"/>
      <c r="BB36" s="68">
        <f t="shared" si="26"/>
        <v>0</v>
      </c>
      <c r="BD36" s="72">
        <f t="shared" si="27"/>
        <v>0</v>
      </c>
      <c r="BF36" s="72" t="e">
        <f t="shared" si="3"/>
        <v>#REF!</v>
      </c>
      <c r="BG36" s="72"/>
      <c r="BH36" s="71">
        <v>23</v>
      </c>
      <c r="BI36" s="68">
        <f t="shared" si="28"/>
        <v>0</v>
      </c>
      <c r="BJ36" s="132"/>
      <c r="BK36" s="68">
        <f t="shared" si="29"/>
        <v>0</v>
      </c>
      <c r="BL36" s="132"/>
      <c r="BM36" s="91"/>
      <c r="BN36" s="132"/>
      <c r="BO36" s="68">
        <f t="shared" si="30"/>
        <v>0</v>
      </c>
      <c r="BP36" s="132"/>
      <c r="BQ36" s="72">
        <f t="shared" si="31"/>
        <v>0</v>
      </c>
      <c r="BR36" s="132"/>
      <c r="BS36" s="72">
        <f t="shared" si="4"/>
        <v>0</v>
      </c>
      <c r="BT36" s="72"/>
      <c r="BU36" s="326">
        <f t="shared" si="62"/>
        <v>0</v>
      </c>
      <c r="BV36" s="326">
        <f t="shared" si="32"/>
        <v>0</v>
      </c>
      <c r="BW36" s="326">
        <f t="shared" si="33"/>
        <v>0</v>
      </c>
      <c r="BX36" s="326">
        <f t="shared" si="34"/>
        <v>0</v>
      </c>
      <c r="BY36" s="326">
        <f t="shared" si="63"/>
        <v>0</v>
      </c>
      <c r="BZ36" s="326">
        <f t="shared" si="64"/>
        <v>0</v>
      </c>
      <c r="CA36" s="329">
        <f t="shared" si="36"/>
        <v>0</v>
      </c>
      <c r="CB36" s="132"/>
      <c r="CC36" s="71">
        <v>23</v>
      </c>
      <c r="CD36" s="68">
        <f t="shared" si="37"/>
        <v>0</v>
      </c>
      <c r="CE36" s="132"/>
      <c r="CF36" s="68">
        <f t="shared" si="38"/>
        <v>0</v>
      </c>
      <c r="CG36" s="132"/>
      <c r="CH36" s="91"/>
      <c r="CI36" s="132"/>
      <c r="CJ36" s="68">
        <f t="shared" si="39"/>
        <v>0</v>
      </c>
      <c r="CK36" s="132"/>
      <c r="CL36" s="72">
        <f t="shared" si="40"/>
        <v>0</v>
      </c>
      <c r="CM36" s="132"/>
      <c r="CN36" s="72">
        <f t="shared" si="5"/>
        <v>0</v>
      </c>
      <c r="CO36" s="132"/>
      <c r="CP36" s="326">
        <f t="shared" si="65"/>
        <v>0</v>
      </c>
      <c r="CQ36" s="326">
        <f t="shared" si="66"/>
        <v>0</v>
      </c>
      <c r="CR36" s="326">
        <f t="shared" si="67"/>
        <v>0</v>
      </c>
      <c r="CS36" s="326">
        <f t="shared" si="41"/>
        <v>0</v>
      </c>
      <c r="CT36" s="326">
        <f t="shared" si="42"/>
        <v>0</v>
      </c>
      <c r="CU36" s="326">
        <f t="shared" si="68"/>
        <v>0</v>
      </c>
      <c r="CV36" s="329">
        <f t="shared" si="43"/>
        <v>0</v>
      </c>
      <c r="CW36" s="69"/>
      <c r="CX36" s="71">
        <v>23</v>
      </c>
      <c r="CY36" s="68">
        <f t="shared" si="44"/>
        <v>0</v>
      </c>
      <c r="CZ36" s="132"/>
      <c r="DA36" s="68">
        <f t="shared" si="45"/>
        <v>0</v>
      </c>
      <c r="DB36" s="132"/>
      <c r="DC36" s="91"/>
      <c r="DD36" s="132"/>
      <c r="DE36" s="68">
        <f t="shared" si="46"/>
        <v>0</v>
      </c>
      <c r="DF36" s="132"/>
      <c r="DG36" s="72">
        <f t="shared" si="47"/>
        <v>0</v>
      </c>
      <c r="DH36" s="132"/>
      <c r="DI36" s="72">
        <f t="shared" si="6"/>
        <v>0</v>
      </c>
      <c r="DJ36" s="72"/>
      <c r="DK36" s="326">
        <f t="shared" si="69"/>
        <v>0</v>
      </c>
      <c r="DL36" s="326">
        <f t="shared" si="70"/>
        <v>0</v>
      </c>
      <c r="DM36" s="326">
        <f t="shared" si="48"/>
        <v>0</v>
      </c>
      <c r="DN36" s="326">
        <f t="shared" si="49"/>
        <v>0</v>
      </c>
      <c r="DO36" s="326">
        <f t="shared" si="71"/>
        <v>0</v>
      </c>
      <c r="DP36" s="326">
        <f t="shared" si="72"/>
        <v>0</v>
      </c>
      <c r="DQ36" s="329">
        <f t="shared" si="73"/>
        <v>0</v>
      </c>
      <c r="DR36" s="72"/>
      <c r="DS36" s="372">
        <v>23</v>
      </c>
      <c r="DT36" s="68">
        <f t="shared" si="52"/>
        <v>0</v>
      </c>
      <c r="DV36" s="68">
        <f t="shared" si="53"/>
        <v>0</v>
      </c>
      <c r="DX36" s="91"/>
      <c r="DZ36" s="68">
        <f t="shared" si="54"/>
        <v>0</v>
      </c>
      <c r="EA36" s="132"/>
      <c r="EB36" s="72">
        <f t="shared" si="55"/>
        <v>0</v>
      </c>
      <c r="EC36" s="132"/>
      <c r="ED36" s="72">
        <f t="shared" si="7"/>
        <v>0</v>
      </c>
      <c r="EF36" s="364">
        <f t="shared" si="74"/>
        <v>0</v>
      </c>
      <c r="EG36" s="95">
        <f t="shared" si="75"/>
        <v>0</v>
      </c>
      <c r="EH36" s="379">
        <f>(INDEX('30 year Cash Flow'!$H$50:$AK$50,1,'Monthly Loan Amortization'!A36)/12)*$DV$9</f>
        <v>0</v>
      </c>
      <c r="EI36" s="326">
        <f t="shared" si="76"/>
        <v>0</v>
      </c>
      <c r="EJ36" s="326">
        <f t="shared" si="8"/>
        <v>0</v>
      </c>
      <c r="EK36" s="326">
        <f t="shared" si="77"/>
        <v>0</v>
      </c>
      <c r="EL36" s="329">
        <f t="shared" si="9"/>
        <v>0</v>
      </c>
      <c r="EM36" s="329"/>
      <c r="EN36" s="372">
        <v>23</v>
      </c>
      <c r="EO36" s="95">
        <f t="shared" si="56"/>
        <v>0</v>
      </c>
      <c r="EP36" s="132"/>
      <c r="EQ36" s="95">
        <f t="shared" si="57"/>
        <v>0</v>
      </c>
      <c r="ER36" s="132"/>
      <c r="ES36" s="91"/>
      <c r="ET36" s="132"/>
      <c r="EU36" s="95">
        <f t="shared" si="58"/>
        <v>0</v>
      </c>
      <c r="EV36" s="132"/>
      <c r="EW36" s="327">
        <f t="shared" si="59"/>
        <v>0</v>
      </c>
      <c r="EX36" s="132"/>
      <c r="EY36" s="327">
        <f t="shared" si="10"/>
        <v>0</v>
      </c>
      <c r="EZ36" s="132"/>
      <c r="FA36" s="364">
        <f t="shared" si="78"/>
        <v>0</v>
      </c>
      <c r="FB36" s="95">
        <f t="shared" si="79"/>
        <v>0</v>
      </c>
      <c r="FC36" s="379">
        <f>(INDEX('30 year Cash Flow'!$H$50:$AK$50,1,'Monthly Loan Amortization'!A36)/12)*$EQ$9</f>
        <v>0</v>
      </c>
      <c r="FD36" s="326">
        <f t="shared" si="80"/>
        <v>0</v>
      </c>
      <c r="FE36" s="326">
        <f t="shared" si="60"/>
        <v>0</v>
      </c>
      <c r="FF36" s="326">
        <f t="shared" si="81"/>
        <v>0</v>
      </c>
      <c r="FG36" s="329">
        <f t="shared" si="11"/>
        <v>0</v>
      </c>
    </row>
    <row r="37" spans="1:163" x14ac:dyDescent="0.25">
      <c r="A37" s="132">
        <f t="shared" si="61"/>
        <v>2</v>
      </c>
      <c r="B37" s="71">
        <v>24</v>
      </c>
      <c r="C37" s="68">
        <f t="shared" si="12"/>
        <v>0</v>
      </c>
      <c r="E37" s="68">
        <f t="shared" si="13"/>
        <v>0</v>
      </c>
      <c r="G37" s="91"/>
      <c r="I37" s="68">
        <f t="shared" si="14"/>
        <v>0</v>
      </c>
      <c r="K37" s="72">
        <f t="shared" si="15"/>
        <v>0</v>
      </c>
      <c r="M37" s="72">
        <f t="shared" si="0"/>
        <v>0</v>
      </c>
      <c r="N37" s="66"/>
      <c r="O37" s="69"/>
      <c r="Q37" s="71">
        <v>24</v>
      </c>
      <c r="R37" s="68">
        <f t="shared" si="16"/>
        <v>0</v>
      </c>
      <c r="T37" s="68">
        <f t="shared" si="17"/>
        <v>0</v>
      </c>
      <c r="V37" s="91"/>
      <c r="X37" s="68">
        <f t="shared" si="18"/>
        <v>0</v>
      </c>
      <c r="Z37" s="72">
        <f t="shared" si="19"/>
        <v>0</v>
      </c>
      <c r="AB37" s="72" t="e">
        <f t="shared" si="1"/>
        <v>#REF!</v>
      </c>
      <c r="AD37" s="69"/>
      <c r="AF37" s="71">
        <v>24</v>
      </c>
      <c r="AG37" s="68">
        <f t="shared" si="20"/>
        <v>0</v>
      </c>
      <c r="AI37" s="68">
        <f t="shared" si="21"/>
        <v>0</v>
      </c>
      <c r="AK37" s="91"/>
      <c r="AM37" s="68">
        <f t="shared" si="22"/>
        <v>0</v>
      </c>
      <c r="AO37" s="72">
        <f t="shared" si="23"/>
        <v>0</v>
      </c>
      <c r="AQ37" s="72" t="e">
        <f t="shared" si="2"/>
        <v>#REF!</v>
      </c>
      <c r="AS37" s="69"/>
      <c r="AU37" s="71">
        <v>24</v>
      </c>
      <c r="AV37" s="68">
        <f t="shared" si="24"/>
        <v>0</v>
      </c>
      <c r="AX37" s="68">
        <f t="shared" si="25"/>
        <v>0</v>
      </c>
      <c r="AZ37" s="91"/>
      <c r="BB37" s="68">
        <f t="shared" si="26"/>
        <v>0</v>
      </c>
      <c r="BD37" s="72">
        <f t="shared" si="27"/>
        <v>0</v>
      </c>
      <c r="BF37" s="72" t="e">
        <f t="shared" si="3"/>
        <v>#REF!</v>
      </c>
      <c r="BG37" s="72"/>
      <c r="BH37" s="71">
        <v>24</v>
      </c>
      <c r="BI37" s="68">
        <f t="shared" si="28"/>
        <v>0</v>
      </c>
      <c r="BJ37" s="132"/>
      <c r="BK37" s="68">
        <f t="shared" si="29"/>
        <v>0</v>
      </c>
      <c r="BL37" s="132"/>
      <c r="BM37" s="91"/>
      <c r="BN37" s="132"/>
      <c r="BO37" s="68">
        <f t="shared" si="30"/>
        <v>0</v>
      </c>
      <c r="BP37" s="132"/>
      <c r="BQ37" s="72">
        <f t="shared" si="31"/>
        <v>0</v>
      </c>
      <c r="BR37" s="132"/>
      <c r="BS37" s="72">
        <f t="shared" si="4"/>
        <v>0</v>
      </c>
      <c r="BT37" s="72"/>
      <c r="BU37" s="326">
        <f t="shared" si="62"/>
        <v>0</v>
      </c>
      <c r="BV37" s="326">
        <f t="shared" si="32"/>
        <v>0</v>
      </c>
      <c r="BW37" s="326">
        <f t="shared" si="33"/>
        <v>0</v>
      </c>
      <c r="BX37" s="326">
        <f t="shared" si="34"/>
        <v>0</v>
      </c>
      <c r="BY37" s="326">
        <f t="shared" si="63"/>
        <v>0</v>
      </c>
      <c r="BZ37" s="326">
        <f t="shared" si="64"/>
        <v>0</v>
      </c>
      <c r="CA37" s="329">
        <f t="shared" si="36"/>
        <v>0</v>
      </c>
      <c r="CB37" s="132"/>
      <c r="CC37" s="71">
        <v>24</v>
      </c>
      <c r="CD37" s="68">
        <f t="shared" si="37"/>
        <v>0</v>
      </c>
      <c r="CE37" s="132"/>
      <c r="CF37" s="68">
        <f t="shared" si="38"/>
        <v>0</v>
      </c>
      <c r="CG37" s="132"/>
      <c r="CH37" s="91"/>
      <c r="CI37" s="132"/>
      <c r="CJ37" s="68">
        <f t="shared" si="39"/>
        <v>0</v>
      </c>
      <c r="CK37" s="132"/>
      <c r="CL37" s="72">
        <f t="shared" si="40"/>
        <v>0</v>
      </c>
      <c r="CM37" s="132"/>
      <c r="CN37" s="72">
        <f t="shared" si="5"/>
        <v>0</v>
      </c>
      <c r="CO37" s="132"/>
      <c r="CP37" s="326">
        <f t="shared" si="65"/>
        <v>0</v>
      </c>
      <c r="CQ37" s="326">
        <f t="shared" si="66"/>
        <v>0</v>
      </c>
      <c r="CR37" s="326">
        <f t="shared" si="67"/>
        <v>0</v>
      </c>
      <c r="CS37" s="326">
        <f t="shared" si="41"/>
        <v>0</v>
      </c>
      <c r="CT37" s="326">
        <f t="shared" si="42"/>
        <v>0</v>
      </c>
      <c r="CU37" s="326">
        <f t="shared" si="68"/>
        <v>0</v>
      </c>
      <c r="CV37" s="329">
        <f t="shared" si="43"/>
        <v>0</v>
      </c>
      <c r="CW37" s="69"/>
      <c r="CX37" s="71">
        <v>24</v>
      </c>
      <c r="CY37" s="68">
        <f t="shared" si="44"/>
        <v>0</v>
      </c>
      <c r="CZ37" s="132"/>
      <c r="DA37" s="68">
        <f t="shared" si="45"/>
        <v>0</v>
      </c>
      <c r="DB37" s="132"/>
      <c r="DC37" s="91"/>
      <c r="DD37" s="132"/>
      <c r="DE37" s="68">
        <f t="shared" si="46"/>
        <v>0</v>
      </c>
      <c r="DF37" s="132"/>
      <c r="DG37" s="72">
        <f t="shared" si="47"/>
        <v>0</v>
      </c>
      <c r="DH37" s="132"/>
      <c r="DI37" s="72">
        <f t="shared" si="6"/>
        <v>0</v>
      </c>
      <c r="DJ37" s="72"/>
      <c r="DK37" s="326">
        <f t="shared" si="69"/>
        <v>0</v>
      </c>
      <c r="DL37" s="326">
        <f t="shared" si="70"/>
        <v>0</v>
      </c>
      <c r="DM37" s="326">
        <f t="shared" si="48"/>
        <v>0</v>
      </c>
      <c r="DN37" s="326">
        <f t="shared" si="49"/>
        <v>0</v>
      </c>
      <c r="DO37" s="326">
        <f t="shared" si="71"/>
        <v>0</v>
      </c>
      <c r="DP37" s="326">
        <f t="shared" si="72"/>
        <v>0</v>
      </c>
      <c r="DQ37" s="329">
        <f t="shared" si="73"/>
        <v>0</v>
      </c>
      <c r="DR37" s="72"/>
      <c r="DS37" s="372">
        <v>24</v>
      </c>
      <c r="DT37" s="68">
        <f t="shared" si="52"/>
        <v>0</v>
      </c>
      <c r="DV37" s="68">
        <f t="shared" si="53"/>
        <v>0</v>
      </c>
      <c r="DX37" s="91"/>
      <c r="DZ37" s="68">
        <f t="shared" si="54"/>
        <v>0</v>
      </c>
      <c r="EA37" s="132"/>
      <c r="EB37" s="72">
        <f t="shared" si="55"/>
        <v>0</v>
      </c>
      <c r="EC37" s="132"/>
      <c r="ED37" s="72">
        <f t="shared" si="7"/>
        <v>0</v>
      </c>
      <c r="EF37" s="364">
        <f t="shared" si="74"/>
        <v>0</v>
      </c>
      <c r="EG37" s="95">
        <f t="shared" si="75"/>
        <v>0</v>
      </c>
      <c r="EH37" s="379">
        <f>(INDEX('30 year Cash Flow'!$H$50:$AK$50,1,'Monthly Loan Amortization'!A37)/12)*$DV$9</f>
        <v>0</v>
      </c>
      <c r="EI37" s="326">
        <f t="shared" si="76"/>
        <v>0</v>
      </c>
      <c r="EJ37" s="326">
        <f t="shared" si="8"/>
        <v>0</v>
      </c>
      <c r="EK37" s="326">
        <f t="shared" si="77"/>
        <v>0</v>
      </c>
      <c r="EL37" s="329">
        <f t="shared" si="9"/>
        <v>0</v>
      </c>
      <c r="EM37" s="329"/>
      <c r="EN37" s="372">
        <v>24</v>
      </c>
      <c r="EO37" s="95">
        <f t="shared" si="56"/>
        <v>0</v>
      </c>
      <c r="EP37" s="132"/>
      <c r="EQ37" s="95">
        <f t="shared" si="57"/>
        <v>0</v>
      </c>
      <c r="ER37" s="132"/>
      <c r="ES37" s="91"/>
      <c r="ET37" s="132"/>
      <c r="EU37" s="95">
        <f t="shared" si="58"/>
        <v>0</v>
      </c>
      <c r="EV37" s="132"/>
      <c r="EW37" s="327">
        <f t="shared" si="59"/>
        <v>0</v>
      </c>
      <c r="EX37" s="132"/>
      <c r="EY37" s="327">
        <f t="shared" si="10"/>
        <v>0</v>
      </c>
      <c r="EZ37" s="132"/>
      <c r="FA37" s="364">
        <f t="shared" si="78"/>
        <v>0</v>
      </c>
      <c r="FB37" s="95">
        <f t="shared" si="79"/>
        <v>0</v>
      </c>
      <c r="FC37" s="379">
        <f>(INDEX('30 year Cash Flow'!$H$50:$AK$50,1,'Monthly Loan Amortization'!A37)/12)*$EQ$9</f>
        <v>0</v>
      </c>
      <c r="FD37" s="326">
        <f t="shared" si="80"/>
        <v>0</v>
      </c>
      <c r="FE37" s="326">
        <f t="shared" si="60"/>
        <v>0</v>
      </c>
      <c r="FF37" s="326">
        <f t="shared" si="81"/>
        <v>0</v>
      </c>
      <c r="FG37" s="329">
        <f t="shared" si="11"/>
        <v>0</v>
      </c>
    </row>
    <row r="38" spans="1:163" x14ac:dyDescent="0.25">
      <c r="A38" s="132">
        <f t="shared" si="61"/>
        <v>3</v>
      </c>
      <c r="B38" s="71">
        <v>25</v>
      </c>
      <c r="C38" s="68">
        <f t="shared" si="12"/>
        <v>0</v>
      </c>
      <c r="E38" s="68">
        <f t="shared" si="13"/>
        <v>0</v>
      </c>
      <c r="G38" s="91"/>
      <c r="I38" s="68">
        <f t="shared" si="14"/>
        <v>0</v>
      </c>
      <c r="K38" s="72">
        <f t="shared" si="15"/>
        <v>0</v>
      </c>
      <c r="M38" s="72">
        <f t="shared" si="0"/>
        <v>0</v>
      </c>
      <c r="N38" s="66"/>
      <c r="O38" s="69"/>
      <c r="Q38" s="71">
        <v>25</v>
      </c>
      <c r="R38" s="68">
        <f t="shared" si="16"/>
        <v>0</v>
      </c>
      <c r="T38" s="68">
        <f t="shared" si="17"/>
        <v>0</v>
      </c>
      <c r="V38" s="91"/>
      <c r="X38" s="68">
        <f t="shared" si="18"/>
        <v>0</v>
      </c>
      <c r="Z38" s="72">
        <f t="shared" si="19"/>
        <v>0</v>
      </c>
      <c r="AB38" s="72" t="e">
        <f t="shared" si="1"/>
        <v>#REF!</v>
      </c>
      <c r="AD38" s="69"/>
      <c r="AF38" s="71">
        <v>25</v>
      </c>
      <c r="AG38" s="68">
        <f t="shared" si="20"/>
        <v>0</v>
      </c>
      <c r="AI38" s="68">
        <f t="shared" si="21"/>
        <v>0</v>
      </c>
      <c r="AK38" s="91"/>
      <c r="AM38" s="68">
        <f t="shared" si="22"/>
        <v>0</v>
      </c>
      <c r="AO38" s="72">
        <f t="shared" si="23"/>
        <v>0</v>
      </c>
      <c r="AQ38" s="72" t="e">
        <f t="shared" si="2"/>
        <v>#REF!</v>
      </c>
      <c r="AS38" s="69"/>
      <c r="AU38" s="71">
        <v>25</v>
      </c>
      <c r="AV38" s="68">
        <f t="shared" si="24"/>
        <v>0</v>
      </c>
      <c r="AX38" s="68">
        <f t="shared" si="25"/>
        <v>0</v>
      </c>
      <c r="AZ38" s="91"/>
      <c r="BB38" s="68">
        <f t="shared" si="26"/>
        <v>0</v>
      </c>
      <c r="BD38" s="72">
        <f t="shared" si="27"/>
        <v>0</v>
      </c>
      <c r="BF38" s="72" t="e">
        <f t="shared" si="3"/>
        <v>#REF!</v>
      </c>
      <c r="BG38" s="72"/>
      <c r="BH38" s="71">
        <v>25</v>
      </c>
      <c r="BI38" s="68">
        <f t="shared" si="28"/>
        <v>0</v>
      </c>
      <c r="BJ38" s="132"/>
      <c r="BK38" s="68">
        <f t="shared" si="29"/>
        <v>0</v>
      </c>
      <c r="BL38" s="132"/>
      <c r="BM38" s="91"/>
      <c r="BN38" s="132"/>
      <c r="BO38" s="68">
        <f t="shared" si="30"/>
        <v>0</v>
      </c>
      <c r="BP38" s="132"/>
      <c r="BQ38" s="72">
        <f t="shared" si="31"/>
        <v>0</v>
      </c>
      <c r="BR38" s="132"/>
      <c r="BS38" s="72">
        <f t="shared" si="4"/>
        <v>0</v>
      </c>
      <c r="BT38" s="72"/>
      <c r="BU38" s="326">
        <f t="shared" si="62"/>
        <v>0</v>
      </c>
      <c r="BV38" s="326">
        <f t="shared" si="32"/>
        <v>0</v>
      </c>
      <c r="BW38" s="326">
        <f t="shared" si="33"/>
        <v>0</v>
      </c>
      <c r="BX38" s="326">
        <f t="shared" si="34"/>
        <v>0</v>
      </c>
      <c r="BY38" s="326">
        <f t="shared" si="63"/>
        <v>0</v>
      </c>
      <c r="BZ38" s="326">
        <f t="shared" si="64"/>
        <v>0</v>
      </c>
      <c r="CA38" s="329">
        <f t="shared" si="36"/>
        <v>0</v>
      </c>
      <c r="CB38" s="132"/>
      <c r="CC38" s="71">
        <v>25</v>
      </c>
      <c r="CD38" s="68">
        <f t="shared" si="37"/>
        <v>0</v>
      </c>
      <c r="CE38" s="132"/>
      <c r="CF38" s="68">
        <f t="shared" si="38"/>
        <v>0</v>
      </c>
      <c r="CG38" s="132"/>
      <c r="CH38" s="91"/>
      <c r="CI38" s="132"/>
      <c r="CJ38" s="68">
        <f t="shared" si="39"/>
        <v>0</v>
      </c>
      <c r="CK38" s="132"/>
      <c r="CL38" s="72">
        <f t="shared" si="40"/>
        <v>0</v>
      </c>
      <c r="CM38" s="132"/>
      <c r="CN38" s="72">
        <f t="shared" si="5"/>
        <v>0</v>
      </c>
      <c r="CO38" s="132"/>
      <c r="CP38" s="326">
        <f t="shared" si="65"/>
        <v>0</v>
      </c>
      <c r="CQ38" s="326">
        <f t="shared" si="66"/>
        <v>0</v>
      </c>
      <c r="CR38" s="326">
        <f t="shared" si="67"/>
        <v>0</v>
      </c>
      <c r="CS38" s="326">
        <f t="shared" si="41"/>
        <v>0</v>
      </c>
      <c r="CT38" s="326">
        <f t="shared" si="42"/>
        <v>0</v>
      </c>
      <c r="CU38" s="326">
        <f t="shared" si="68"/>
        <v>0</v>
      </c>
      <c r="CV38" s="329">
        <f t="shared" si="43"/>
        <v>0</v>
      </c>
      <c r="CW38" s="69"/>
      <c r="CX38" s="71">
        <v>25</v>
      </c>
      <c r="CY38" s="68">
        <f t="shared" si="44"/>
        <v>0</v>
      </c>
      <c r="CZ38" s="132"/>
      <c r="DA38" s="68">
        <f t="shared" si="45"/>
        <v>0</v>
      </c>
      <c r="DB38" s="132"/>
      <c r="DC38" s="91"/>
      <c r="DD38" s="132"/>
      <c r="DE38" s="68">
        <f t="shared" si="46"/>
        <v>0</v>
      </c>
      <c r="DF38" s="132"/>
      <c r="DG38" s="72">
        <f t="shared" si="47"/>
        <v>0</v>
      </c>
      <c r="DH38" s="132"/>
      <c r="DI38" s="72">
        <f t="shared" si="6"/>
        <v>0</v>
      </c>
      <c r="DJ38" s="72"/>
      <c r="DK38" s="326">
        <f t="shared" si="69"/>
        <v>0</v>
      </c>
      <c r="DL38" s="326">
        <f t="shared" si="70"/>
        <v>0</v>
      </c>
      <c r="DM38" s="326">
        <f t="shared" si="48"/>
        <v>0</v>
      </c>
      <c r="DN38" s="326">
        <f t="shared" si="49"/>
        <v>0</v>
      </c>
      <c r="DO38" s="326">
        <f t="shared" si="71"/>
        <v>0</v>
      </c>
      <c r="DP38" s="326">
        <f t="shared" si="72"/>
        <v>0</v>
      </c>
      <c r="DQ38" s="329">
        <f t="shared" si="73"/>
        <v>0</v>
      </c>
      <c r="DR38" s="72"/>
      <c r="DS38" s="372">
        <v>25</v>
      </c>
      <c r="DT38" s="68">
        <f t="shared" si="52"/>
        <v>0</v>
      </c>
      <c r="DV38" s="68">
        <f t="shared" si="53"/>
        <v>0</v>
      </c>
      <c r="DX38" s="91"/>
      <c r="DZ38" s="68">
        <f t="shared" si="54"/>
        <v>0</v>
      </c>
      <c r="EA38" s="132"/>
      <c r="EB38" s="72">
        <f t="shared" si="55"/>
        <v>0</v>
      </c>
      <c r="EC38" s="132"/>
      <c r="ED38" s="72">
        <f t="shared" si="7"/>
        <v>0</v>
      </c>
      <c r="EF38" s="364">
        <f t="shared" si="74"/>
        <v>0</v>
      </c>
      <c r="EG38" s="95">
        <f t="shared" si="75"/>
        <v>0</v>
      </c>
      <c r="EH38" s="379">
        <f>(INDEX('30 year Cash Flow'!$H$50:$AK$50,1,'Monthly Loan Amortization'!A38)/12)*$DV$9</f>
        <v>0</v>
      </c>
      <c r="EI38" s="326">
        <f>IF(EH38&lt;=EG38,EH38,EG38)</f>
        <v>0</v>
      </c>
      <c r="EJ38" s="326">
        <f>IF(EH38&gt;EG38,EH38-EG38,0)</f>
        <v>0</v>
      </c>
      <c r="EK38" s="326">
        <f t="shared" si="77"/>
        <v>0</v>
      </c>
      <c r="EL38" s="329">
        <f t="shared" si="9"/>
        <v>0</v>
      </c>
      <c r="EM38" s="329"/>
      <c r="EN38" s="372">
        <v>25</v>
      </c>
      <c r="EO38" s="95">
        <f t="shared" si="56"/>
        <v>0</v>
      </c>
      <c r="EP38" s="132"/>
      <c r="EQ38" s="95">
        <f t="shared" si="57"/>
        <v>0</v>
      </c>
      <c r="ER38" s="132"/>
      <c r="ES38" s="91"/>
      <c r="ET38" s="132"/>
      <c r="EU38" s="95">
        <f t="shared" si="58"/>
        <v>0</v>
      </c>
      <c r="EV38" s="132"/>
      <c r="EW38" s="327">
        <f t="shared" si="59"/>
        <v>0</v>
      </c>
      <c r="EX38" s="132"/>
      <c r="EY38" s="327">
        <f t="shared" si="10"/>
        <v>0</v>
      </c>
      <c r="EZ38" s="132"/>
      <c r="FA38" s="364">
        <f t="shared" si="78"/>
        <v>0</v>
      </c>
      <c r="FB38" s="95">
        <f t="shared" si="79"/>
        <v>0</v>
      </c>
      <c r="FC38" s="379">
        <f>(INDEX('30 year Cash Flow'!$H$50:$AK$50,1,'Monthly Loan Amortization'!A38)/12)*$EQ$9</f>
        <v>0</v>
      </c>
      <c r="FD38" s="326">
        <f>IF(FC38&lt;=FB38,FC38,FB38)</f>
        <v>0</v>
      </c>
      <c r="FE38" s="326">
        <f>IF(FC38&gt;FB38,FC38-FB38,0)</f>
        <v>0</v>
      </c>
      <c r="FF38" s="326">
        <f t="shared" si="81"/>
        <v>0</v>
      </c>
      <c r="FG38" s="329">
        <f t="shared" si="11"/>
        <v>0</v>
      </c>
    </row>
    <row r="39" spans="1:163" x14ac:dyDescent="0.25">
      <c r="A39" s="132">
        <f t="shared" si="61"/>
        <v>3</v>
      </c>
      <c r="B39" s="71">
        <v>26</v>
      </c>
      <c r="C39" s="68">
        <f t="shared" si="12"/>
        <v>0</v>
      </c>
      <c r="E39" s="68">
        <f t="shared" si="13"/>
        <v>0</v>
      </c>
      <c r="G39" s="91"/>
      <c r="I39" s="68">
        <f t="shared" si="14"/>
        <v>0</v>
      </c>
      <c r="K39" s="72">
        <f t="shared" si="15"/>
        <v>0</v>
      </c>
      <c r="M39" s="72">
        <f t="shared" si="0"/>
        <v>0</v>
      </c>
      <c r="N39" s="66"/>
      <c r="O39" s="69"/>
      <c r="Q39" s="71">
        <v>26</v>
      </c>
      <c r="R39" s="68">
        <f t="shared" si="16"/>
        <v>0</v>
      </c>
      <c r="T39" s="68">
        <f t="shared" si="17"/>
        <v>0</v>
      </c>
      <c r="V39" s="91"/>
      <c r="X39" s="68">
        <f t="shared" si="18"/>
        <v>0</v>
      </c>
      <c r="Z39" s="72">
        <f t="shared" si="19"/>
        <v>0</v>
      </c>
      <c r="AB39" s="72" t="e">
        <f t="shared" si="1"/>
        <v>#REF!</v>
      </c>
      <c r="AD39" s="69"/>
      <c r="AF39" s="71">
        <v>26</v>
      </c>
      <c r="AG39" s="68">
        <f t="shared" si="20"/>
        <v>0</v>
      </c>
      <c r="AI39" s="68">
        <f t="shared" si="21"/>
        <v>0</v>
      </c>
      <c r="AK39" s="91"/>
      <c r="AM39" s="68">
        <f t="shared" si="22"/>
        <v>0</v>
      </c>
      <c r="AO39" s="72">
        <f t="shared" si="23"/>
        <v>0</v>
      </c>
      <c r="AQ39" s="72" t="e">
        <f t="shared" si="2"/>
        <v>#REF!</v>
      </c>
      <c r="AS39" s="69"/>
      <c r="AU39" s="71">
        <v>26</v>
      </c>
      <c r="AV39" s="68">
        <f t="shared" si="24"/>
        <v>0</v>
      </c>
      <c r="AX39" s="68">
        <f t="shared" si="25"/>
        <v>0</v>
      </c>
      <c r="AZ39" s="91"/>
      <c r="BB39" s="68">
        <f t="shared" si="26"/>
        <v>0</v>
      </c>
      <c r="BD39" s="72">
        <f t="shared" si="27"/>
        <v>0</v>
      </c>
      <c r="BF39" s="72" t="e">
        <f t="shared" si="3"/>
        <v>#REF!</v>
      </c>
      <c r="BG39" s="72"/>
      <c r="BH39" s="71">
        <v>26</v>
      </c>
      <c r="BI39" s="68">
        <f t="shared" si="28"/>
        <v>0</v>
      </c>
      <c r="BJ39" s="132"/>
      <c r="BK39" s="68">
        <f t="shared" si="29"/>
        <v>0</v>
      </c>
      <c r="BL39" s="132"/>
      <c r="BM39" s="91"/>
      <c r="BN39" s="132"/>
      <c r="BO39" s="68">
        <f t="shared" si="30"/>
        <v>0</v>
      </c>
      <c r="BP39" s="132"/>
      <c r="BQ39" s="72">
        <f t="shared" si="31"/>
        <v>0</v>
      </c>
      <c r="BR39" s="132"/>
      <c r="BS39" s="72">
        <f t="shared" si="4"/>
        <v>0</v>
      </c>
      <c r="BT39" s="72"/>
      <c r="BU39" s="326">
        <f t="shared" si="62"/>
        <v>0</v>
      </c>
      <c r="BV39" s="326">
        <f t="shared" si="32"/>
        <v>0</v>
      </c>
      <c r="BW39" s="326">
        <f t="shared" si="33"/>
        <v>0</v>
      </c>
      <c r="BX39" s="326">
        <f t="shared" si="34"/>
        <v>0</v>
      </c>
      <c r="BY39" s="326">
        <f t="shared" si="63"/>
        <v>0</v>
      </c>
      <c r="BZ39" s="326">
        <f t="shared" si="64"/>
        <v>0</v>
      </c>
      <c r="CA39" s="329">
        <f t="shared" si="36"/>
        <v>0</v>
      </c>
      <c r="CB39" s="132"/>
      <c r="CC39" s="71">
        <v>26</v>
      </c>
      <c r="CD39" s="68">
        <f t="shared" si="37"/>
        <v>0</v>
      </c>
      <c r="CE39" s="132"/>
      <c r="CF39" s="68">
        <f t="shared" si="38"/>
        <v>0</v>
      </c>
      <c r="CG39" s="132"/>
      <c r="CH39" s="91"/>
      <c r="CI39" s="132"/>
      <c r="CJ39" s="68">
        <f t="shared" si="39"/>
        <v>0</v>
      </c>
      <c r="CK39" s="132"/>
      <c r="CL39" s="72">
        <f t="shared" si="40"/>
        <v>0</v>
      </c>
      <c r="CM39" s="132"/>
      <c r="CN39" s="72">
        <f t="shared" si="5"/>
        <v>0</v>
      </c>
      <c r="CO39" s="132"/>
      <c r="CP39" s="326">
        <f t="shared" si="65"/>
        <v>0</v>
      </c>
      <c r="CQ39" s="326">
        <f t="shared" si="66"/>
        <v>0</v>
      </c>
      <c r="CR39" s="326">
        <f t="shared" si="67"/>
        <v>0</v>
      </c>
      <c r="CS39" s="326">
        <f t="shared" si="41"/>
        <v>0</v>
      </c>
      <c r="CT39" s="326">
        <f t="shared" si="42"/>
        <v>0</v>
      </c>
      <c r="CU39" s="326">
        <f t="shared" si="68"/>
        <v>0</v>
      </c>
      <c r="CV39" s="329">
        <f t="shared" si="43"/>
        <v>0</v>
      </c>
      <c r="CW39" s="69"/>
      <c r="CX39" s="71">
        <v>26</v>
      </c>
      <c r="CY39" s="68">
        <f t="shared" si="44"/>
        <v>0</v>
      </c>
      <c r="CZ39" s="132"/>
      <c r="DA39" s="68">
        <f t="shared" si="45"/>
        <v>0</v>
      </c>
      <c r="DB39" s="132"/>
      <c r="DC39" s="91"/>
      <c r="DD39" s="132"/>
      <c r="DE39" s="68">
        <f t="shared" si="46"/>
        <v>0</v>
      </c>
      <c r="DF39" s="132"/>
      <c r="DG39" s="72">
        <f t="shared" si="47"/>
        <v>0</v>
      </c>
      <c r="DH39" s="132"/>
      <c r="DI39" s="72">
        <f t="shared" si="6"/>
        <v>0</v>
      </c>
      <c r="DJ39" s="72"/>
      <c r="DK39" s="326">
        <f t="shared" si="69"/>
        <v>0</v>
      </c>
      <c r="DL39" s="326">
        <f t="shared" si="70"/>
        <v>0</v>
      </c>
      <c r="DM39" s="326">
        <f t="shared" si="48"/>
        <v>0</v>
      </c>
      <c r="DN39" s="326">
        <f t="shared" si="49"/>
        <v>0</v>
      </c>
      <c r="DO39" s="326">
        <f t="shared" si="71"/>
        <v>0</v>
      </c>
      <c r="DP39" s="326">
        <f t="shared" si="72"/>
        <v>0</v>
      </c>
      <c r="DQ39" s="329">
        <f t="shared" si="73"/>
        <v>0</v>
      </c>
      <c r="DR39" s="72"/>
      <c r="DS39" s="372">
        <v>26</v>
      </c>
      <c r="DT39" s="68">
        <f t="shared" si="52"/>
        <v>0</v>
      </c>
      <c r="DV39" s="68">
        <f t="shared" si="53"/>
        <v>0</v>
      </c>
      <c r="DX39" s="91"/>
      <c r="DZ39" s="68">
        <f t="shared" si="54"/>
        <v>0</v>
      </c>
      <c r="EA39" s="132"/>
      <c r="EB39" s="72">
        <f t="shared" si="55"/>
        <v>0</v>
      </c>
      <c r="EC39" s="132"/>
      <c r="ED39" s="72">
        <f t="shared" si="7"/>
        <v>0</v>
      </c>
      <c r="EF39" s="364">
        <f t="shared" si="74"/>
        <v>0</v>
      </c>
      <c r="EG39" s="95">
        <f t="shared" si="75"/>
        <v>0</v>
      </c>
      <c r="EH39" s="379">
        <f>(INDEX('30 year Cash Flow'!$H$50:$AK$50,1,'Monthly Loan Amortization'!A39)/12)*$DV$9</f>
        <v>0</v>
      </c>
      <c r="EI39" s="326">
        <f t="shared" ref="EI39:EI49" si="82">IF(EH39&lt;=EG39,EH39,EG39)</f>
        <v>0</v>
      </c>
      <c r="EJ39" s="326">
        <f t="shared" ref="EJ39:EJ49" si="83">IF(EH39&gt;EG39,EH39-EG39,0)</f>
        <v>0</v>
      </c>
      <c r="EK39" s="326">
        <f t="shared" si="77"/>
        <v>0</v>
      </c>
      <c r="EL39" s="329">
        <f t="shared" si="9"/>
        <v>0</v>
      </c>
      <c r="EM39" s="329"/>
      <c r="EN39" s="372">
        <v>26</v>
      </c>
      <c r="EO39" s="95">
        <f t="shared" si="56"/>
        <v>0</v>
      </c>
      <c r="EP39" s="132"/>
      <c r="EQ39" s="95">
        <f t="shared" si="57"/>
        <v>0</v>
      </c>
      <c r="ER39" s="132"/>
      <c r="ES39" s="91"/>
      <c r="ET39" s="132"/>
      <c r="EU39" s="95">
        <f t="shared" si="58"/>
        <v>0</v>
      </c>
      <c r="EV39" s="132"/>
      <c r="EW39" s="327">
        <f t="shared" si="59"/>
        <v>0</v>
      </c>
      <c r="EX39" s="132"/>
      <c r="EY39" s="327">
        <f t="shared" si="10"/>
        <v>0</v>
      </c>
      <c r="EZ39" s="132"/>
      <c r="FA39" s="364">
        <f t="shared" si="78"/>
        <v>0</v>
      </c>
      <c r="FB39" s="95">
        <f t="shared" si="79"/>
        <v>0</v>
      </c>
      <c r="FC39" s="379">
        <f>(INDEX('30 year Cash Flow'!$H$50:$AK$50,1,'Monthly Loan Amortization'!A39)/12)*$EQ$9</f>
        <v>0</v>
      </c>
      <c r="FD39" s="326">
        <f t="shared" ref="FD39:FD102" si="84">IF(FC39&lt;=FB39,FC39,FB39)</f>
        <v>0</v>
      </c>
      <c r="FE39" s="326">
        <f t="shared" ref="FE39:FE102" si="85">IF(FC39&gt;FB39,FC39-FB39,0)</f>
        <v>0</v>
      </c>
      <c r="FF39" s="326">
        <f t="shared" si="81"/>
        <v>0</v>
      </c>
      <c r="FG39" s="329">
        <f t="shared" si="11"/>
        <v>0</v>
      </c>
    </row>
    <row r="40" spans="1:163" x14ac:dyDescent="0.25">
      <c r="A40" s="132">
        <f t="shared" si="61"/>
        <v>3</v>
      </c>
      <c r="B40" s="71">
        <v>27</v>
      </c>
      <c r="C40" s="68">
        <f t="shared" si="12"/>
        <v>0</v>
      </c>
      <c r="E40" s="68">
        <f t="shared" si="13"/>
        <v>0</v>
      </c>
      <c r="G40" s="91"/>
      <c r="I40" s="68">
        <f t="shared" si="14"/>
        <v>0</v>
      </c>
      <c r="K40" s="72">
        <f t="shared" si="15"/>
        <v>0</v>
      </c>
      <c r="M40" s="72">
        <f t="shared" si="0"/>
        <v>0</v>
      </c>
      <c r="N40" s="66"/>
      <c r="O40" s="69"/>
      <c r="Q40" s="71">
        <v>27</v>
      </c>
      <c r="R40" s="68">
        <f t="shared" si="16"/>
        <v>0</v>
      </c>
      <c r="T40" s="68">
        <f t="shared" si="17"/>
        <v>0</v>
      </c>
      <c r="V40" s="91"/>
      <c r="X40" s="68">
        <f t="shared" si="18"/>
        <v>0</v>
      </c>
      <c r="Z40" s="72">
        <f t="shared" si="19"/>
        <v>0</v>
      </c>
      <c r="AB40" s="72" t="e">
        <f t="shared" si="1"/>
        <v>#REF!</v>
      </c>
      <c r="AD40" s="69"/>
      <c r="AF40" s="71">
        <v>27</v>
      </c>
      <c r="AG40" s="68">
        <f t="shared" si="20"/>
        <v>0</v>
      </c>
      <c r="AI40" s="68">
        <f t="shared" si="21"/>
        <v>0</v>
      </c>
      <c r="AK40" s="91"/>
      <c r="AM40" s="68">
        <f t="shared" si="22"/>
        <v>0</v>
      </c>
      <c r="AO40" s="72">
        <f t="shared" si="23"/>
        <v>0</v>
      </c>
      <c r="AQ40" s="72" t="e">
        <f t="shared" si="2"/>
        <v>#REF!</v>
      </c>
      <c r="AS40" s="69"/>
      <c r="AU40" s="71">
        <v>27</v>
      </c>
      <c r="AV40" s="68">
        <f t="shared" si="24"/>
        <v>0</v>
      </c>
      <c r="AX40" s="68">
        <f t="shared" si="25"/>
        <v>0</v>
      </c>
      <c r="AZ40" s="91"/>
      <c r="BB40" s="68">
        <f t="shared" si="26"/>
        <v>0</v>
      </c>
      <c r="BD40" s="72">
        <f t="shared" si="27"/>
        <v>0</v>
      </c>
      <c r="BF40" s="72" t="e">
        <f t="shared" si="3"/>
        <v>#REF!</v>
      </c>
      <c r="BG40" s="72"/>
      <c r="BH40" s="71">
        <v>27</v>
      </c>
      <c r="BI40" s="68">
        <f t="shared" si="28"/>
        <v>0</v>
      </c>
      <c r="BJ40" s="132"/>
      <c r="BK40" s="68">
        <f t="shared" si="29"/>
        <v>0</v>
      </c>
      <c r="BL40" s="132"/>
      <c r="BM40" s="91"/>
      <c r="BN40" s="132"/>
      <c r="BO40" s="68">
        <f t="shared" si="30"/>
        <v>0</v>
      </c>
      <c r="BP40" s="132"/>
      <c r="BQ40" s="72">
        <f t="shared" si="31"/>
        <v>0</v>
      </c>
      <c r="BR40" s="132"/>
      <c r="BS40" s="72">
        <f t="shared" si="4"/>
        <v>0</v>
      </c>
      <c r="BT40" s="72"/>
      <c r="BU40" s="326">
        <f t="shared" si="62"/>
        <v>0</v>
      </c>
      <c r="BV40" s="326">
        <f t="shared" si="32"/>
        <v>0</v>
      </c>
      <c r="BW40" s="326">
        <f t="shared" si="33"/>
        <v>0</v>
      </c>
      <c r="BX40" s="326">
        <f t="shared" si="34"/>
        <v>0</v>
      </c>
      <c r="BY40" s="326">
        <f t="shared" si="63"/>
        <v>0</v>
      </c>
      <c r="BZ40" s="326">
        <f t="shared" si="64"/>
        <v>0</v>
      </c>
      <c r="CA40" s="329">
        <f t="shared" si="36"/>
        <v>0</v>
      </c>
      <c r="CB40" s="132"/>
      <c r="CC40" s="71">
        <v>27</v>
      </c>
      <c r="CD40" s="68">
        <f t="shared" si="37"/>
        <v>0</v>
      </c>
      <c r="CE40" s="132"/>
      <c r="CF40" s="68">
        <f t="shared" si="38"/>
        <v>0</v>
      </c>
      <c r="CG40" s="132"/>
      <c r="CH40" s="91"/>
      <c r="CI40" s="132"/>
      <c r="CJ40" s="68">
        <f t="shared" si="39"/>
        <v>0</v>
      </c>
      <c r="CK40" s="132"/>
      <c r="CL40" s="72">
        <f t="shared" si="40"/>
        <v>0</v>
      </c>
      <c r="CM40" s="132"/>
      <c r="CN40" s="72">
        <f t="shared" si="5"/>
        <v>0</v>
      </c>
      <c r="CO40" s="132"/>
      <c r="CP40" s="326">
        <f t="shared" si="65"/>
        <v>0</v>
      </c>
      <c r="CQ40" s="326">
        <f t="shared" si="66"/>
        <v>0</v>
      </c>
      <c r="CR40" s="326">
        <f t="shared" si="67"/>
        <v>0</v>
      </c>
      <c r="CS40" s="326">
        <f t="shared" si="41"/>
        <v>0</v>
      </c>
      <c r="CT40" s="326">
        <f t="shared" si="42"/>
        <v>0</v>
      </c>
      <c r="CU40" s="326">
        <f t="shared" si="68"/>
        <v>0</v>
      </c>
      <c r="CV40" s="329">
        <f t="shared" si="43"/>
        <v>0</v>
      </c>
      <c r="CW40" s="69"/>
      <c r="CX40" s="71">
        <v>27</v>
      </c>
      <c r="CY40" s="68">
        <f t="shared" si="44"/>
        <v>0</v>
      </c>
      <c r="CZ40" s="132"/>
      <c r="DA40" s="68">
        <f t="shared" si="45"/>
        <v>0</v>
      </c>
      <c r="DB40" s="132"/>
      <c r="DC40" s="91"/>
      <c r="DD40" s="132"/>
      <c r="DE40" s="68">
        <f t="shared" si="46"/>
        <v>0</v>
      </c>
      <c r="DF40" s="132"/>
      <c r="DG40" s="72">
        <f t="shared" si="47"/>
        <v>0</v>
      </c>
      <c r="DH40" s="132"/>
      <c r="DI40" s="72">
        <f t="shared" si="6"/>
        <v>0</v>
      </c>
      <c r="DJ40" s="72"/>
      <c r="DK40" s="326">
        <f t="shared" si="69"/>
        <v>0</v>
      </c>
      <c r="DL40" s="326">
        <f t="shared" si="70"/>
        <v>0</v>
      </c>
      <c r="DM40" s="326">
        <f t="shared" si="48"/>
        <v>0</v>
      </c>
      <c r="DN40" s="326">
        <f t="shared" si="49"/>
        <v>0</v>
      </c>
      <c r="DO40" s="326">
        <f t="shared" si="71"/>
        <v>0</v>
      </c>
      <c r="DP40" s="326">
        <f t="shared" si="72"/>
        <v>0</v>
      </c>
      <c r="DQ40" s="329">
        <f t="shared" si="73"/>
        <v>0</v>
      </c>
      <c r="DR40" s="72"/>
      <c r="DS40" s="372">
        <v>27</v>
      </c>
      <c r="DT40" s="68">
        <f t="shared" si="52"/>
        <v>0</v>
      </c>
      <c r="DV40" s="68">
        <f t="shared" si="53"/>
        <v>0</v>
      </c>
      <c r="DX40" s="91"/>
      <c r="DZ40" s="68">
        <f t="shared" si="54"/>
        <v>0</v>
      </c>
      <c r="EA40" s="132"/>
      <c r="EB40" s="72">
        <f t="shared" si="55"/>
        <v>0</v>
      </c>
      <c r="EC40" s="132"/>
      <c r="ED40" s="72">
        <f t="shared" si="7"/>
        <v>0</v>
      </c>
      <c r="EF40" s="364">
        <f t="shared" si="74"/>
        <v>0</v>
      </c>
      <c r="EG40" s="95">
        <f t="shared" si="75"/>
        <v>0</v>
      </c>
      <c r="EH40" s="379">
        <f>(INDEX('30 year Cash Flow'!$H$50:$AK$50,1,'Monthly Loan Amortization'!A40)/12)*$DV$9</f>
        <v>0</v>
      </c>
      <c r="EI40" s="326">
        <f t="shared" si="82"/>
        <v>0</v>
      </c>
      <c r="EJ40" s="326">
        <f t="shared" si="83"/>
        <v>0</v>
      </c>
      <c r="EK40" s="326">
        <f t="shared" si="77"/>
        <v>0</v>
      </c>
      <c r="EL40" s="329">
        <f t="shared" si="9"/>
        <v>0</v>
      </c>
      <c r="EM40" s="329"/>
      <c r="EN40" s="372">
        <v>27</v>
      </c>
      <c r="EO40" s="95">
        <f t="shared" si="56"/>
        <v>0</v>
      </c>
      <c r="EP40" s="132"/>
      <c r="EQ40" s="95">
        <f t="shared" si="57"/>
        <v>0</v>
      </c>
      <c r="ER40" s="132"/>
      <c r="ES40" s="91"/>
      <c r="ET40" s="132"/>
      <c r="EU40" s="95">
        <f t="shared" si="58"/>
        <v>0</v>
      </c>
      <c r="EV40" s="132"/>
      <c r="EW40" s="327">
        <f t="shared" si="59"/>
        <v>0</v>
      </c>
      <c r="EX40" s="132"/>
      <c r="EY40" s="327">
        <f t="shared" si="10"/>
        <v>0</v>
      </c>
      <c r="EZ40" s="132"/>
      <c r="FA40" s="364">
        <f t="shared" si="78"/>
        <v>0</v>
      </c>
      <c r="FB40" s="95">
        <f t="shared" si="79"/>
        <v>0</v>
      </c>
      <c r="FC40" s="379">
        <f>(INDEX('30 year Cash Flow'!$H$50:$AK$50,1,'Monthly Loan Amortization'!A40)/12)*$EQ$9</f>
        <v>0</v>
      </c>
      <c r="FD40" s="326">
        <f t="shared" si="84"/>
        <v>0</v>
      </c>
      <c r="FE40" s="326">
        <f t="shared" si="85"/>
        <v>0</v>
      </c>
      <c r="FF40" s="326">
        <f t="shared" si="81"/>
        <v>0</v>
      </c>
      <c r="FG40" s="329">
        <f t="shared" si="11"/>
        <v>0</v>
      </c>
    </row>
    <row r="41" spans="1:163" x14ac:dyDescent="0.25">
      <c r="A41" s="132">
        <f t="shared" si="61"/>
        <v>3</v>
      </c>
      <c r="B41" s="71">
        <v>28</v>
      </c>
      <c r="C41" s="68">
        <f t="shared" si="12"/>
        <v>0</v>
      </c>
      <c r="E41" s="68">
        <f t="shared" si="13"/>
        <v>0</v>
      </c>
      <c r="G41" s="91"/>
      <c r="I41" s="68">
        <f t="shared" si="14"/>
        <v>0</v>
      </c>
      <c r="K41" s="72">
        <f t="shared" si="15"/>
        <v>0</v>
      </c>
      <c r="M41" s="72">
        <f t="shared" si="0"/>
        <v>0</v>
      </c>
      <c r="N41" s="66"/>
      <c r="O41" s="69"/>
      <c r="Q41" s="71">
        <v>28</v>
      </c>
      <c r="R41" s="68">
        <f t="shared" si="16"/>
        <v>0</v>
      </c>
      <c r="T41" s="68">
        <f t="shared" si="17"/>
        <v>0</v>
      </c>
      <c r="V41" s="91"/>
      <c r="X41" s="68">
        <f t="shared" si="18"/>
        <v>0</v>
      </c>
      <c r="Z41" s="72">
        <f t="shared" si="19"/>
        <v>0</v>
      </c>
      <c r="AB41" s="72" t="e">
        <f t="shared" si="1"/>
        <v>#REF!</v>
      </c>
      <c r="AD41" s="69"/>
      <c r="AF41" s="71">
        <v>28</v>
      </c>
      <c r="AG41" s="68">
        <f t="shared" si="20"/>
        <v>0</v>
      </c>
      <c r="AI41" s="68">
        <f t="shared" si="21"/>
        <v>0</v>
      </c>
      <c r="AK41" s="91"/>
      <c r="AM41" s="68">
        <f t="shared" si="22"/>
        <v>0</v>
      </c>
      <c r="AO41" s="72">
        <f t="shared" si="23"/>
        <v>0</v>
      </c>
      <c r="AQ41" s="72" t="e">
        <f t="shared" si="2"/>
        <v>#REF!</v>
      </c>
      <c r="AS41" s="69"/>
      <c r="AU41" s="71">
        <v>28</v>
      </c>
      <c r="AV41" s="68">
        <f t="shared" si="24"/>
        <v>0</v>
      </c>
      <c r="AX41" s="68">
        <f t="shared" si="25"/>
        <v>0</v>
      </c>
      <c r="AZ41" s="91"/>
      <c r="BB41" s="68">
        <f t="shared" si="26"/>
        <v>0</v>
      </c>
      <c r="BD41" s="72">
        <f t="shared" si="27"/>
        <v>0</v>
      </c>
      <c r="BF41" s="72" t="e">
        <f t="shared" si="3"/>
        <v>#REF!</v>
      </c>
      <c r="BG41" s="72"/>
      <c r="BH41" s="71">
        <v>28</v>
      </c>
      <c r="BI41" s="68">
        <f t="shared" si="28"/>
        <v>0</v>
      </c>
      <c r="BJ41" s="132"/>
      <c r="BK41" s="68">
        <f t="shared" si="29"/>
        <v>0</v>
      </c>
      <c r="BL41" s="132"/>
      <c r="BM41" s="91"/>
      <c r="BN41" s="132"/>
      <c r="BO41" s="68">
        <f t="shared" si="30"/>
        <v>0</v>
      </c>
      <c r="BP41" s="132"/>
      <c r="BQ41" s="72">
        <f t="shared" si="31"/>
        <v>0</v>
      </c>
      <c r="BR41" s="132"/>
      <c r="BS41" s="72">
        <f t="shared" si="4"/>
        <v>0</v>
      </c>
      <c r="BT41" s="72"/>
      <c r="BU41" s="326">
        <f t="shared" si="62"/>
        <v>0</v>
      </c>
      <c r="BV41" s="326">
        <f t="shared" si="32"/>
        <v>0</v>
      </c>
      <c r="BW41" s="326">
        <f t="shared" si="33"/>
        <v>0</v>
      </c>
      <c r="BX41" s="326">
        <f t="shared" si="34"/>
        <v>0</v>
      </c>
      <c r="BY41" s="326">
        <f t="shared" si="63"/>
        <v>0</v>
      </c>
      <c r="BZ41" s="326">
        <f t="shared" si="64"/>
        <v>0</v>
      </c>
      <c r="CA41" s="329">
        <f t="shared" si="36"/>
        <v>0</v>
      </c>
      <c r="CB41" s="132"/>
      <c r="CC41" s="71">
        <v>28</v>
      </c>
      <c r="CD41" s="68">
        <f t="shared" si="37"/>
        <v>0</v>
      </c>
      <c r="CE41" s="132"/>
      <c r="CF41" s="68">
        <f t="shared" si="38"/>
        <v>0</v>
      </c>
      <c r="CG41" s="132"/>
      <c r="CH41" s="91"/>
      <c r="CI41" s="132"/>
      <c r="CJ41" s="68">
        <f t="shared" si="39"/>
        <v>0</v>
      </c>
      <c r="CK41" s="132"/>
      <c r="CL41" s="72">
        <f t="shared" si="40"/>
        <v>0</v>
      </c>
      <c r="CM41" s="132"/>
      <c r="CN41" s="72">
        <f t="shared" si="5"/>
        <v>0</v>
      </c>
      <c r="CO41" s="132"/>
      <c r="CP41" s="326">
        <f t="shared" si="65"/>
        <v>0</v>
      </c>
      <c r="CQ41" s="326">
        <f t="shared" si="66"/>
        <v>0</v>
      </c>
      <c r="CR41" s="326">
        <f t="shared" si="67"/>
        <v>0</v>
      </c>
      <c r="CS41" s="326">
        <f t="shared" si="41"/>
        <v>0</v>
      </c>
      <c r="CT41" s="326">
        <f t="shared" si="42"/>
        <v>0</v>
      </c>
      <c r="CU41" s="326">
        <f t="shared" si="68"/>
        <v>0</v>
      </c>
      <c r="CV41" s="329">
        <f t="shared" si="43"/>
        <v>0</v>
      </c>
      <c r="CW41" s="69"/>
      <c r="CX41" s="71">
        <v>28</v>
      </c>
      <c r="CY41" s="68">
        <f t="shared" si="44"/>
        <v>0</v>
      </c>
      <c r="CZ41" s="132"/>
      <c r="DA41" s="68">
        <f t="shared" si="45"/>
        <v>0</v>
      </c>
      <c r="DB41" s="132"/>
      <c r="DC41" s="91"/>
      <c r="DD41" s="132"/>
      <c r="DE41" s="68">
        <f t="shared" si="46"/>
        <v>0</v>
      </c>
      <c r="DF41" s="132"/>
      <c r="DG41" s="72">
        <f t="shared" si="47"/>
        <v>0</v>
      </c>
      <c r="DH41" s="132"/>
      <c r="DI41" s="72">
        <f t="shared" si="6"/>
        <v>0</v>
      </c>
      <c r="DJ41" s="72"/>
      <c r="DK41" s="326">
        <f t="shared" si="69"/>
        <v>0</v>
      </c>
      <c r="DL41" s="326">
        <f t="shared" si="70"/>
        <v>0</v>
      </c>
      <c r="DM41" s="326">
        <f t="shared" si="48"/>
        <v>0</v>
      </c>
      <c r="DN41" s="326">
        <f t="shared" si="49"/>
        <v>0</v>
      </c>
      <c r="DO41" s="326">
        <f t="shared" si="71"/>
        <v>0</v>
      </c>
      <c r="DP41" s="326">
        <f t="shared" si="72"/>
        <v>0</v>
      </c>
      <c r="DQ41" s="329">
        <f t="shared" si="73"/>
        <v>0</v>
      </c>
      <c r="DR41" s="72"/>
      <c r="DS41" s="372">
        <v>28</v>
      </c>
      <c r="DT41" s="68">
        <f t="shared" si="52"/>
        <v>0</v>
      </c>
      <c r="DV41" s="68">
        <f t="shared" si="53"/>
        <v>0</v>
      </c>
      <c r="DX41" s="91"/>
      <c r="DZ41" s="68">
        <f t="shared" si="54"/>
        <v>0</v>
      </c>
      <c r="EA41" s="132"/>
      <c r="EB41" s="72">
        <f t="shared" si="55"/>
        <v>0</v>
      </c>
      <c r="EC41" s="132"/>
      <c r="ED41" s="72">
        <f t="shared" si="7"/>
        <v>0</v>
      </c>
      <c r="EF41" s="364">
        <f t="shared" si="74"/>
        <v>0</v>
      </c>
      <c r="EG41" s="95">
        <f t="shared" si="75"/>
        <v>0</v>
      </c>
      <c r="EH41" s="379">
        <f>(INDEX('30 year Cash Flow'!$H$50:$AK$50,1,'Monthly Loan Amortization'!A41)/12)*$DV$9</f>
        <v>0</v>
      </c>
      <c r="EI41" s="326">
        <f t="shared" si="82"/>
        <v>0</v>
      </c>
      <c r="EJ41" s="326">
        <f t="shared" si="83"/>
        <v>0</v>
      </c>
      <c r="EK41" s="326">
        <f t="shared" si="77"/>
        <v>0</v>
      </c>
      <c r="EL41" s="329">
        <f t="shared" si="9"/>
        <v>0</v>
      </c>
      <c r="EM41" s="329"/>
      <c r="EN41" s="372">
        <v>28</v>
      </c>
      <c r="EO41" s="95">
        <f t="shared" si="56"/>
        <v>0</v>
      </c>
      <c r="EP41" s="132"/>
      <c r="EQ41" s="95">
        <f t="shared" si="57"/>
        <v>0</v>
      </c>
      <c r="ER41" s="132"/>
      <c r="ES41" s="91"/>
      <c r="ET41" s="132"/>
      <c r="EU41" s="95">
        <f t="shared" si="58"/>
        <v>0</v>
      </c>
      <c r="EV41" s="132"/>
      <c r="EW41" s="327">
        <f t="shared" si="59"/>
        <v>0</v>
      </c>
      <c r="EX41" s="132"/>
      <c r="EY41" s="327">
        <f t="shared" si="10"/>
        <v>0</v>
      </c>
      <c r="EZ41" s="132"/>
      <c r="FA41" s="364">
        <f t="shared" si="78"/>
        <v>0</v>
      </c>
      <c r="FB41" s="95">
        <f t="shared" si="79"/>
        <v>0</v>
      </c>
      <c r="FC41" s="379">
        <f>(INDEX('30 year Cash Flow'!$H$50:$AK$50,1,'Monthly Loan Amortization'!A41)/12)*$EQ$9</f>
        <v>0</v>
      </c>
      <c r="FD41" s="326">
        <f t="shared" si="84"/>
        <v>0</v>
      </c>
      <c r="FE41" s="326">
        <f t="shared" si="85"/>
        <v>0</v>
      </c>
      <c r="FF41" s="326">
        <f t="shared" si="81"/>
        <v>0</v>
      </c>
      <c r="FG41" s="329">
        <f t="shared" si="11"/>
        <v>0</v>
      </c>
    </row>
    <row r="42" spans="1:163" x14ac:dyDescent="0.25">
      <c r="A42" s="132">
        <f t="shared" si="61"/>
        <v>3</v>
      </c>
      <c r="B42" s="71">
        <v>29</v>
      </c>
      <c r="C42" s="68">
        <f t="shared" si="12"/>
        <v>0</v>
      </c>
      <c r="E42" s="68">
        <f t="shared" si="13"/>
        <v>0</v>
      </c>
      <c r="G42" s="91"/>
      <c r="I42" s="68">
        <f t="shared" si="14"/>
        <v>0</v>
      </c>
      <c r="K42" s="72">
        <f t="shared" si="15"/>
        <v>0</v>
      </c>
      <c r="M42" s="72">
        <f t="shared" si="0"/>
        <v>0</v>
      </c>
      <c r="N42" s="66"/>
      <c r="O42" s="69"/>
      <c r="Q42" s="71">
        <v>29</v>
      </c>
      <c r="R42" s="68">
        <f t="shared" si="16"/>
        <v>0</v>
      </c>
      <c r="T42" s="68">
        <f t="shared" si="17"/>
        <v>0</v>
      </c>
      <c r="V42" s="91"/>
      <c r="X42" s="68">
        <f t="shared" si="18"/>
        <v>0</v>
      </c>
      <c r="Z42" s="72">
        <f t="shared" si="19"/>
        <v>0</v>
      </c>
      <c r="AB42" s="72" t="e">
        <f t="shared" si="1"/>
        <v>#REF!</v>
      </c>
      <c r="AD42" s="69"/>
      <c r="AF42" s="71">
        <v>29</v>
      </c>
      <c r="AG42" s="68">
        <f t="shared" si="20"/>
        <v>0</v>
      </c>
      <c r="AI42" s="68">
        <f t="shared" si="21"/>
        <v>0</v>
      </c>
      <c r="AK42" s="91"/>
      <c r="AM42" s="68">
        <f t="shared" si="22"/>
        <v>0</v>
      </c>
      <c r="AO42" s="72">
        <f t="shared" si="23"/>
        <v>0</v>
      </c>
      <c r="AQ42" s="72" t="e">
        <f t="shared" si="2"/>
        <v>#REF!</v>
      </c>
      <c r="AS42" s="69"/>
      <c r="AU42" s="71">
        <v>29</v>
      </c>
      <c r="AV42" s="68">
        <f t="shared" si="24"/>
        <v>0</v>
      </c>
      <c r="AX42" s="68">
        <f t="shared" si="25"/>
        <v>0</v>
      </c>
      <c r="AZ42" s="91"/>
      <c r="BB42" s="68">
        <f t="shared" si="26"/>
        <v>0</v>
      </c>
      <c r="BD42" s="72">
        <f t="shared" si="27"/>
        <v>0</v>
      </c>
      <c r="BF42" s="72" t="e">
        <f t="shared" si="3"/>
        <v>#REF!</v>
      </c>
      <c r="BG42" s="72"/>
      <c r="BH42" s="71">
        <v>29</v>
      </c>
      <c r="BI42" s="68">
        <f t="shared" si="28"/>
        <v>0</v>
      </c>
      <c r="BJ42" s="132"/>
      <c r="BK42" s="68">
        <f t="shared" si="29"/>
        <v>0</v>
      </c>
      <c r="BL42" s="132"/>
      <c r="BM42" s="91"/>
      <c r="BN42" s="132"/>
      <c r="BO42" s="68">
        <f t="shared" si="30"/>
        <v>0</v>
      </c>
      <c r="BP42" s="132"/>
      <c r="BQ42" s="72">
        <f t="shared" si="31"/>
        <v>0</v>
      </c>
      <c r="BR42" s="132"/>
      <c r="BS42" s="72">
        <f t="shared" si="4"/>
        <v>0</v>
      </c>
      <c r="BT42" s="72"/>
      <c r="BU42" s="326">
        <f t="shared" si="62"/>
        <v>0</v>
      </c>
      <c r="BV42" s="326">
        <f t="shared" si="32"/>
        <v>0</v>
      </c>
      <c r="BW42" s="326">
        <f t="shared" si="33"/>
        <v>0</v>
      </c>
      <c r="BX42" s="326">
        <f t="shared" si="34"/>
        <v>0</v>
      </c>
      <c r="BY42" s="326">
        <f t="shared" si="63"/>
        <v>0</v>
      </c>
      <c r="BZ42" s="326">
        <f t="shared" si="64"/>
        <v>0</v>
      </c>
      <c r="CA42" s="329">
        <f t="shared" si="36"/>
        <v>0</v>
      </c>
      <c r="CB42" s="132"/>
      <c r="CC42" s="71">
        <v>29</v>
      </c>
      <c r="CD42" s="68">
        <f t="shared" si="37"/>
        <v>0</v>
      </c>
      <c r="CE42" s="132"/>
      <c r="CF42" s="68">
        <f t="shared" si="38"/>
        <v>0</v>
      </c>
      <c r="CG42" s="132"/>
      <c r="CH42" s="91"/>
      <c r="CI42" s="132"/>
      <c r="CJ42" s="68">
        <f t="shared" si="39"/>
        <v>0</v>
      </c>
      <c r="CK42" s="132"/>
      <c r="CL42" s="72">
        <f t="shared" si="40"/>
        <v>0</v>
      </c>
      <c r="CM42" s="132"/>
      <c r="CN42" s="72">
        <f t="shared" si="5"/>
        <v>0</v>
      </c>
      <c r="CO42" s="132"/>
      <c r="CP42" s="326">
        <f t="shared" si="65"/>
        <v>0</v>
      </c>
      <c r="CQ42" s="326">
        <f t="shared" si="66"/>
        <v>0</v>
      </c>
      <c r="CR42" s="326">
        <f t="shared" si="67"/>
        <v>0</v>
      </c>
      <c r="CS42" s="326">
        <f t="shared" si="41"/>
        <v>0</v>
      </c>
      <c r="CT42" s="326">
        <f t="shared" si="42"/>
        <v>0</v>
      </c>
      <c r="CU42" s="326">
        <f t="shared" si="68"/>
        <v>0</v>
      </c>
      <c r="CV42" s="329">
        <f t="shared" si="43"/>
        <v>0</v>
      </c>
      <c r="CW42" s="69"/>
      <c r="CX42" s="71">
        <v>29</v>
      </c>
      <c r="CY42" s="68">
        <f t="shared" si="44"/>
        <v>0</v>
      </c>
      <c r="CZ42" s="132"/>
      <c r="DA42" s="68">
        <f t="shared" si="45"/>
        <v>0</v>
      </c>
      <c r="DB42" s="132"/>
      <c r="DC42" s="91"/>
      <c r="DD42" s="132"/>
      <c r="DE42" s="68">
        <f t="shared" si="46"/>
        <v>0</v>
      </c>
      <c r="DF42" s="132"/>
      <c r="DG42" s="72">
        <f t="shared" si="47"/>
        <v>0</v>
      </c>
      <c r="DH42" s="132"/>
      <c r="DI42" s="72">
        <f t="shared" si="6"/>
        <v>0</v>
      </c>
      <c r="DJ42" s="72"/>
      <c r="DK42" s="326">
        <f t="shared" si="69"/>
        <v>0</v>
      </c>
      <c r="DL42" s="326">
        <f t="shared" si="70"/>
        <v>0</v>
      </c>
      <c r="DM42" s="326">
        <f t="shared" si="48"/>
        <v>0</v>
      </c>
      <c r="DN42" s="326">
        <f t="shared" si="49"/>
        <v>0</v>
      </c>
      <c r="DO42" s="326">
        <f t="shared" si="71"/>
        <v>0</v>
      </c>
      <c r="DP42" s="326">
        <f t="shared" si="72"/>
        <v>0</v>
      </c>
      <c r="DQ42" s="329">
        <f t="shared" si="73"/>
        <v>0</v>
      </c>
      <c r="DR42" s="72"/>
      <c r="DS42" s="372">
        <v>29</v>
      </c>
      <c r="DT42" s="68">
        <f t="shared" si="52"/>
        <v>0</v>
      </c>
      <c r="DV42" s="68">
        <f t="shared" si="53"/>
        <v>0</v>
      </c>
      <c r="DX42" s="91"/>
      <c r="DZ42" s="68">
        <f t="shared" si="54"/>
        <v>0</v>
      </c>
      <c r="EA42" s="132"/>
      <c r="EB42" s="72">
        <f t="shared" si="55"/>
        <v>0</v>
      </c>
      <c r="EC42" s="132"/>
      <c r="ED42" s="72">
        <f t="shared" si="7"/>
        <v>0</v>
      </c>
      <c r="EF42" s="364">
        <f t="shared" si="74"/>
        <v>0</v>
      </c>
      <c r="EG42" s="95">
        <f t="shared" si="75"/>
        <v>0</v>
      </c>
      <c r="EH42" s="379">
        <f>(INDEX('30 year Cash Flow'!$H$50:$AK$50,1,'Monthly Loan Amortization'!A42)/12)*$DV$9</f>
        <v>0</v>
      </c>
      <c r="EI42" s="326">
        <f t="shared" si="82"/>
        <v>0</v>
      </c>
      <c r="EJ42" s="326">
        <f t="shared" si="83"/>
        <v>0</v>
      </c>
      <c r="EK42" s="326">
        <f t="shared" si="77"/>
        <v>0</v>
      </c>
      <c r="EL42" s="329">
        <f t="shared" si="9"/>
        <v>0</v>
      </c>
      <c r="EM42" s="329"/>
      <c r="EN42" s="372">
        <v>29</v>
      </c>
      <c r="EO42" s="95">
        <f t="shared" si="56"/>
        <v>0</v>
      </c>
      <c r="EP42" s="132"/>
      <c r="EQ42" s="95">
        <f t="shared" si="57"/>
        <v>0</v>
      </c>
      <c r="ER42" s="132"/>
      <c r="ES42" s="91"/>
      <c r="ET42" s="132"/>
      <c r="EU42" s="95">
        <f t="shared" si="58"/>
        <v>0</v>
      </c>
      <c r="EV42" s="132"/>
      <c r="EW42" s="327">
        <f t="shared" si="59"/>
        <v>0</v>
      </c>
      <c r="EX42" s="132"/>
      <c r="EY42" s="327">
        <f t="shared" si="10"/>
        <v>0</v>
      </c>
      <c r="EZ42" s="132"/>
      <c r="FA42" s="364">
        <f t="shared" si="78"/>
        <v>0</v>
      </c>
      <c r="FB42" s="95">
        <f t="shared" si="79"/>
        <v>0</v>
      </c>
      <c r="FC42" s="379">
        <f>(INDEX('30 year Cash Flow'!$H$50:$AK$50,1,'Monthly Loan Amortization'!A42)/12)*$EQ$9</f>
        <v>0</v>
      </c>
      <c r="FD42" s="326">
        <f t="shared" si="84"/>
        <v>0</v>
      </c>
      <c r="FE42" s="326">
        <f t="shared" si="85"/>
        <v>0</v>
      </c>
      <c r="FF42" s="326">
        <f t="shared" si="81"/>
        <v>0</v>
      </c>
      <c r="FG42" s="329">
        <f t="shared" si="11"/>
        <v>0</v>
      </c>
    </row>
    <row r="43" spans="1:163" x14ac:dyDescent="0.25">
      <c r="A43" s="132">
        <f t="shared" si="61"/>
        <v>3</v>
      </c>
      <c r="B43" s="71">
        <v>30</v>
      </c>
      <c r="C43" s="68">
        <f t="shared" si="12"/>
        <v>0</v>
      </c>
      <c r="E43" s="68">
        <f t="shared" si="13"/>
        <v>0</v>
      </c>
      <c r="G43" s="91"/>
      <c r="I43" s="68">
        <f t="shared" si="14"/>
        <v>0</v>
      </c>
      <c r="K43" s="72">
        <f t="shared" si="15"/>
        <v>0</v>
      </c>
      <c r="M43" s="72">
        <f t="shared" si="0"/>
        <v>0</v>
      </c>
      <c r="N43" s="66"/>
      <c r="O43" s="69"/>
      <c r="Q43" s="71">
        <v>30</v>
      </c>
      <c r="R43" s="68">
        <f t="shared" si="16"/>
        <v>0</v>
      </c>
      <c r="T43" s="68">
        <f t="shared" si="17"/>
        <v>0</v>
      </c>
      <c r="V43" s="91"/>
      <c r="X43" s="68">
        <f t="shared" si="18"/>
        <v>0</v>
      </c>
      <c r="Z43" s="72">
        <f t="shared" si="19"/>
        <v>0</v>
      </c>
      <c r="AB43" s="72" t="e">
        <f t="shared" si="1"/>
        <v>#REF!</v>
      </c>
      <c r="AD43" s="69"/>
      <c r="AF43" s="71">
        <v>30</v>
      </c>
      <c r="AG43" s="68">
        <f t="shared" si="20"/>
        <v>0</v>
      </c>
      <c r="AI43" s="68">
        <f t="shared" si="21"/>
        <v>0</v>
      </c>
      <c r="AK43" s="91"/>
      <c r="AM43" s="68">
        <f t="shared" si="22"/>
        <v>0</v>
      </c>
      <c r="AO43" s="72">
        <f t="shared" si="23"/>
        <v>0</v>
      </c>
      <c r="AQ43" s="72" t="e">
        <f t="shared" si="2"/>
        <v>#REF!</v>
      </c>
      <c r="AS43" s="69"/>
      <c r="AU43" s="71">
        <v>30</v>
      </c>
      <c r="AV43" s="68">
        <f t="shared" si="24"/>
        <v>0</v>
      </c>
      <c r="AX43" s="68">
        <f t="shared" si="25"/>
        <v>0</v>
      </c>
      <c r="AZ43" s="91"/>
      <c r="BB43" s="68">
        <f t="shared" si="26"/>
        <v>0</v>
      </c>
      <c r="BD43" s="72">
        <f t="shared" si="27"/>
        <v>0</v>
      </c>
      <c r="BF43" s="72" t="e">
        <f t="shared" si="3"/>
        <v>#REF!</v>
      </c>
      <c r="BG43" s="72"/>
      <c r="BH43" s="71">
        <v>30</v>
      </c>
      <c r="BI43" s="68">
        <f t="shared" si="28"/>
        <v>0</v>
      </c>
      <c r="BJ43" s="132"/>
      <c r="BK43" s="68">
        <f t="shared" si="29"/>
        <v>0</v>
      </c>
      <c r="BL43" s="132"/>
      <c r="BM43" s="91"/>
      <c r="BN43" s="132"/>
      <c r="BO43" s="68">
        <f t="shared" si="30"/>
        <v>0</v>
      </c>
      <c r="BP43" s="132"/>
      <c r="BQ43" s="72">
        <f t="shared" si="31"/>
        <v>0</v>
      </c>
      <c r="BR43" s="132"/>
      <c r="BS43" s="72">
        <f t="shared" si="4"/>
        <v>0</v>
      </c>
      <c r="BT43" s="72"/>
      <c r="BU43" s="326">
        <f t="shared" si="62"/>
        <v>0</v>
      </c>
      <c r="BV43" s="326">
        <f t="shared" si="32"/>
        <v>0</v>
      </c>
      <c r="BW43" s="326">
        <f t="shared" si="33"/>
        <v>0</v>
      </c>
      <c r="BX43" s="326">
        <f t="shared" si="34"/>
        <v>0</v>
      </c>
      <c r="BY43" s="326">
        <f t="shared" si="63"/>
        <v>0</v>
      </c>
      <c r="BZ43" s="326">
        <f t="shared" si="64"/>
        <v>0</v>
      </c>
      <c r="CA43" s="329">
        <f t="shared" si="36"/>
        <v>0</v>
      </c>
      <c r="CB43" s="132"/>
      <c r="CC43" s="71">
        <v>30</v>
      </c>
      <c r="CD43" s="68">
        <f t="shared" si="37"/>
        <v>0</v>
      </c>
      <c r="CE43" s="132"/>
      <c r="CF43" s="68">
        <f t="shared" si="38"/>
        <v>0</v>
      </c>
      <c r="CG43" s="132"/>
      <c r="CH43" s="91"/>
      <c r="CI43" s="132"/>
      <c r="CJ43" s="68">
        <f t="shared" si="39"/>
        <v>0</v>
      </c>
      <c r="CK43" s="132"/>
      <c r="CL43" s="72">
        <f t="shared" si="40"/>
        <v>0</v>
      </c>
      <c r="CM43" s="132"/>
      <c r="CN43" s="72">
        <f t="shared" si="5"/>
        <v>0</v>
      </c>
      <c r="CO43" s="132"/>
      <c r="CP43" s="326">
        <f t="shared" si="65"/>
        <v>0</v>
      </c>
      <c r="CQ43" s="326">
        <f t="shared" si="66"/>
        <v>0</v>
      </c>
      <c r="CR43" s="326">
        <f t="shared" si="67"/>
        <v>0</v>
      </c>
      <c r="CS43" s="326">
        <f t="shared" si="41"/>
        <v>0</v>
      </c>
      <c r="CT43" s="326">
        <f t="shared" si="42"/>
        <v>0</v>
      </c>
      <c r="CU43" s="326">
        <f t="shared" si="68"/>
        <v>0</v>
      </c>
      <c r="CV43" s="329">
        <f t="shared" si="43"/>
        <v>0</v>
      </c>
      <c r="CW43" s="69"/>
      <c r="CX43" s="71">
        <v>30</v>
      </c>
      <c r="CY43" s="68">
        <f t="shared" si="44"/>
        <v>0</v>
      </c>
      <c r="CZ43" s="132"/>
      <c r="DA43" s="68">
        <f t="shared" si="45"/>
        <v>0</v>
      </c>
      <c r="DB43" s="132"/>
      <c r="DC43" s="91"/>
      <c r="DD43" s="132"/>
      <c r="DE43" s="68">
        <f t="shared" si="46"/>
        <v>0</v>
      </c>
      <c r="DF43" s="132"/>
      <c r="DG43" s="72">
        <f t="shared" si="47"/>
        <v>0</v>
      </c>
      <c r="DH43" s="132"/>
      <c r="DI43" s="72">
        <f t="shared" si="6"/>
        <v>0</v>
      </c>
      <c r="DJ43" s="72"/>
      <c r="DK43" s="326">
        <f t="shared" si="69"/>
        <v>0</v>
      </c>
      <c r="DL43" s="326">
        <f t="shared" si="70"/>
        <v>0</v>
      </c>
      <c r="DM43" s="326">
        <f t="shared" si="48"/>
        <v>0</v>
      </c>
      <c r="DN43" s="326">
        <f t="shared" si="49"/>
        <v>0</v>
      </c>
      <c r="DO43" s="326">
        <f t="shared" si="71"/>
        <v>0</v>
      </c>
      <c r="DP43" s="326">
        <f t="shared" si="72"/>
        <v>0</v>
      </c>
      <c r="DQ43" s="329">
        <f t="shared" si="73"/>
        <v>0</v>
      </c>
      <c r="DR43" s="72"/>
      <c r="DS43" s="372">
        <v>30</v>
      </c>
      <c r="DT43" s="68">
        <f t="shared" si="52"/>
        <v>0</v>
      </c>
      <c r="DV43" s="68">
        <f t="shared" si="53"/>
        <v>0</v>
      </c>
      <c r="DX43" s="91"/>
      <c r="DZ43" s="68">
        <f t="shared" si="54"/>
        <v>0</v>
      </c>
      <c r="EA43" s="132"/>
      <c r="EB43" s="72">
        <f t="shared" si="55"/>
        <v>0</v>
      </c>
      <c r="EC43" s="132"/>
      <c r="ED43" s="72">
        <f t="shared" si="7"/>
        <v>0</v>
      </c>
      <c r="EF43" s="364">
        <f t="shared" si="74"/>
        <v>0</v>
      </c>
      <c r="EG43" s="95">
        <f t="shared" si="75"/>
        <v>0</v>
      </c>
      <c r="EH43" s="379">
        <f>(INDEX('30 year Cash Flow'!$H$50:$AK$50,1,'Monthly Loan Amortization'!A43)/12)*$DV$9</f>
        <v>0</v>
      </c>
      <c r="EI43" s="326">
        <f t="shared" si="82"/>
        <v>0</v>
      </c>
      <c r="EJ43" s="326">
        <f t="shared" si="83"/>
        <v>0</v>
      </c>
      <c r="EK43" s="326">
        <f t="shared" si="77"/>
        <v>0</v>
      </c>
      <c r="EL43" s="329">
        <f t="shared" si="9"/>
        <v>0</v>
      </c>
      <c r="EM43" s="329"/>
      <c r="EN43" s="372">
        <v>30</v>
      </c>
      <c r="EO43" s="95">
        <f t="shared" si="56"/>
        <v>0</v>
      </c>
      <c r="EP43" s="132"/>
      <c r="EQ43" s="95">
        <f t="shared" si="57"/>
        <v>0</v>
      </c>
      <c r="ER43" s="132"/>
      <c r="ES43" s="91"/>
      <c r="ET43" s="132"/>
      <c r="EU43" s="95">
        <f t="shared" si="58"/>
        <v>0</v>
      </c>
      <c r="EV43" s="132"/>
      <c r="EW43" s="327">
        <f t="shared" si="59"/>
        <v>0</v>
      </c>
      <c r="EX43" s="132"/>
      <c r="EY43" s="327">
        <f t="shared" si="10"/>
        <v>0</v>
      </c>
      <c r="EZ43" s="132"/>
      <c r="FA43" s="364">
        <f t="shared" si="78"/>
        <v>0</v>
      </c>
      <c r="FB43" s="95">
        <f t="shared" si="79"/>
        <v>0</v>
      </c>
      <c r="FC43" s="379">
        <f>(INDEX('30 year Cash Flow'!$H$50:$AK$50,1,'Monthly Loan Amortization'!A43)/12)*$EQ$9</f>
        <v>0</v>
      </c>
      <c r="FD43" s="326">
        <f t="shared" si="84"/>
        <v>0</v>
      </c>
      <c r="FE43" s="326">
        <f t="shared" si="85"/>
        <v>0</v>
      </c>
      <c r="FF43" s="326">
        <f t="shared" si="81"/>
        <v>0</v>
      </c>
      <c r="FG43" s="329">
        <f t="shared" si="11"/>
        <v>0</v>
      </c>
    </row>
    <row r="44" spans="1:163" x14ac:dyDescent="0.25">
      <c r="A44" s="132">
        <f t="shared" si="61"/>
        <v>3</v>
      </c>
      <c r="B44" s="71">
        <v>31</v>
      </c>
      <c r="C44" s="68">
        <f t="shared" si="12"/>
        <v>0</v>
      </c>
      <c r="E44" s="68">
        <f t="shared" si="13"/>
        <v>0</v>
      </c>
      <c r="G44" s="91"/>
      <c r="I44" s="68">
        <f t="shared" si="14"/>
        <v>0</v>
      </c>
      <c r="K44" s="72">
        <f t="shared" si="15"/>
        <v>0</v>
      </c>
      <c r="M44" s="72">
        <f t="shared" si="0"/>
        <v>0</v>
      </c>
      <c r="N44" s="66"/>
      <c r="O44" s="69"/>
      <c r="Q44" s="71">
        <v>31</v>
      </c>
      <c r="R44" s="68">
        <f t="shared" si="16"/>
        <v>0</v>
      </c>
      <c r="T44" s="68">
        <f t="shared" si="17"/>
        <v>0</v>
      </c>
      <c r="V44" s="91"/>
      <c r="X44" s="68">
        <f t="shared" si="18"/>
        <v>0</v>
      </c>
      <c r="Z44" s="72">
        <f t="shared" si="19"/>
        <v>0</v>
      </c>
      <c r="AB44" s="72" t="e">
        <f t="shared" si="1"/>
        <v>#REF!</v>
      </c>
      <c r="AD44" s="69"/>
      <c r="AF44" s="71">
        <v>31</v>
      </c>
      <c r="AG44" s="68">
        <f t="shared" si="20"/>
        <v>0</v>
      </c>
      <c r="AI44" s="68">
        <f t="shared" si="21"/>
        <v>0</v>
      </c>
      <c r="AK44" s="91"/>
      <c r="AM44" s="68">
        <f t="shared" si="22"/>
        <v>0</v>
      </c>
      <c r="AO44" s="72">
        <f t="shared" si="23"/>
        <v>0</v>
      </c>
      <c r="AQ44" s="72" t="e">
        <f t="shared" si="2"/>
        <v>#REF!</v>
      </c>
      <c r="AS44" s="69"/>
      <c r="AU44" s="71">
        <v>31</v>
      </c>
      <c r="AV44" s="68">
        <f t="shared" si="24"/>
        <v>0</v>
      </c>
      <c r="AX44" s="68">
        <f t="shared" si="25"/>
        <v>0</v>
      </c>
      <c r="AZ44" s="91"/>
      <c r="BB44" s="68">
        <f t="shared" si="26"/>
        <v>0</v>
      </c>
      <c r="BD44" s="72">
        <f t="shared" si="27"/>
        <v>0</v>
      </c>
      <c r="BF44" s="72" t="e">
        <f t="shared" si="3"/>
        <v>#REF!</v>
      </c>
      <c r="BG44" s="72"/>
      <c r="BH44" s="71">
        <v>31</v>
      </c>
      <c r="BI44" s="68">
        <f t="shared" si="28"/>
        <v>0</v>
      </c>
      <c r="BJ44" s="132"/>
      <c r="BK44" s="68">
        <f t="shared" si="29"/>
        <v>0</v>
      </c>
      <c r="BL44" s="132"/>
      <c r="BM44" s="91"/>
      <c r="BN44" s="132"/>
      <c r="BO44" s="68">
        <f t="shared" si="30"/>
        <v>0</v>
      </c>
      <c r="BP44" s="132"/>
      <c r="BQ44" s="72">
        <f t="shared" si="31"/>
        <v>0</v>
      </c>
      <c r="BR44" s="132"/>
      <c r="BS44" s="72">
        <f t="shared" si="4"/>
        <v>0</v>
      </c>
      <c r="BT44" s="72"/>
      <c r="BU44" s="326">
        <f t="shared" si="62"/>
        <v>0</v>
      </c>
      <c r="BV44" s="326">
        <f t="shared" si="32"/>
        <v>0</v>
      </c>
      <c r="BW44" s="326">
        <f t="shared" si="33"/>
        <v>0</v>
      </c>
      <c r="BX44" s="326">
        <f t="shared" si="34"/>
        <v>0</v>
      </c>
      <c r="BY44" s="326">
        <f t="shared" si="63"/>
        <v>0</v>
      </c>
      <c r="BZ44" s="326">
        <f t="shared" si="64"/>
        <v>0</v>
      </c>
      <c r="CA44" s="329">
        <f t="shared" si="36"/>
        <v>0</v>
      </c>
      <c r="CB44" s="132"/>
      <c r="CC44" s="71">
        <v>31</v>
      </c>
      <c r="CD44" s="68">
        <f t="shared" si="37"/>
        <v>0</v>
      </c>
      <c r="CE44" s="132"/>
      <c r="CF44" s="68">
        <f t="shared" si="38"/>
        <v>0</v>
      </c>
      <c r="CG44" s="132"/>
      <c r="CH44" s="91"/>
      <c r="CI44" s="132"/>
      <c r="CJ44" s="68">
        <f t="shared" si="39"/>
        <v>0</v>
      </c>
      <c r="CK44" s="132"/>
      <c r="CL44" s="72">
        <f t="shared" si="40"/>
        <v>0</v>
      </c>
      <c r="CM44" s="132"/>
      <c r="CN44" s="72">
        <f t="shared" si="5"/>
        <v>0</v>
      </c>
      <c r="CO44" s="132"/>
      <c r="CP44" s="326">
        <f t="shared" si="65"/>
        <v>0</v>
      </c>
      <c r="CQ44" s="326">
        <f t="shared" si="66"/>
        <v>0</v>
      </c>
      <c r="CR44" s="326">
        <f t="shared" si="67"/>
        <v>0</v>
      </c>
      <c r="CS44" s="326">
        <f t="shared" si="41"/>
        <v>0</v>
      </c>
      <c r="CT44" s="326">
        <f t="shared" si="42"/>
        <v>0</v>
      </c>
      <c r="CU44" s="326">
        <f t="shared" si="68"/>
        <v>0</v>
      </c>
      <c r="CV44" s="329">
        <f t="shared" si="43"/>
        <v>0</v>
      </c>
      <c r="CW44" s="69"/>
      <c r="CX44" s="71">
        <v>31</v>
      </c>
      <c r="CY44" s="68">
        <f t="shared" si="44"/>
        <v>0</v>
      </c>
      <c r="CZ44" s="132"/>
      <c r="DA44" s="68">
        <f t="shared" si="45"/>
        <v>0</v>
      </c>
      <c r="DB44" s="132"/>
      <c r="DC44" s="91"/>
      <c r="DD44" s="132"/>
      <c r="DE44" s="68">
        <f t="shared" si="46"/>
        <v>0</v>
      </c>
      <c r="DF44" s="132"/>
      <c r="DG44" s="72">
        <f t="shared" si="47"/>
        <v>0</v>
      </c>
      <c r="DH44" s="132"/>
      <c r="DI44" s="72">
        <f t="shared" si="6"/>
        <v>0</v>
      </c>
      <c r="DJ44" s="72"/>
      <c r="DK44" s="326">
        <f t="shared" si="69"/>
        <v>0</v>
      </c>
      <c r="DL44" s="326">
        <f t="shared" si="70"/>
        <v>0</v>
      </c>
      <c r="DM44" s="326">
        <f t="shared" si="48"/>
        <v>0</v>
      </c>
      <c r="DN44" s="326">
        <f t="shared" si="49"/>
        <v>0</v>
      </c>
      <c r="DO44" s="326">
        <f t="shared" si="71"/>
        <v>0</v>
      </c>
      <c r="DP44" s="326">
        <f t="shared" si="72"/>
        <v>0</v>
      </c>
      <c r="DQ44" s="329">
        <f t="shared" si="73"/>
        <v>0</v>
      </c>
      <c r="DR44" s="72"/>
      <c r="DS44" s="372">
        <v>31</v>
      </c>
      <c r="DT44" s="68">
        <f t="shared" si="52"/>
        <v>0</v>
      </c>
      <c r="DV44" s="68">
        <f t="shared" si="53"/>
        <v>0</v>
      </c>
      <c r="DX44" s="91"/>
      <c r="DZ44" s="68">
        <f t="shared" si="54"/>
        <v>0</v>
      </c>
      <c r="EA44" s="132"/>
      <c r="EB44" s="72">
        <f t="shared" si="55"/>
        <v>0</v>
      </c>
      <c r="EC44" s="132"/>
      <c r="ED44" s="72">
        <f t="shared" si="7"/>
        <v>0</v>
      </c>
      <c r="EF44" s="364">
        <f t="shared" si="74"/>
        <v>0</v>
      </c>
      <c r="EG44" s="95">
        <f t="shared" si="75"/>
        <v>0</v>
      </c>
      <c r="EH44" s="379">
        <f>(INDEX('30 year Cash Flow'!$H$50:$AK$50,1,'Monthly Loan Amortization'!A44)/12)*$DV$9</f>
        <v>0</v>
      </c>
      <c r="EI44" s="326">
        <f t="shared" si="82"/>
        <v>0</v>
      </c>
      <c r="EJ44" s="326">
        <f t="shared" si="83"/>
        <v>0</v>
      </c>
      <c r="EK44" s="326">
        <f t="shared" si="77"/>
        <v>0</v>
      </c>
      <c r="EL44" s="329">
        <f t="shared" si="9"/>
        <v>0</v>
      </c>
      <c r="EM44" s="329"/>
      <c r="EN44" s="372">
        <v>31</v>
      </c>
      <c r="EO44" s="95">
        <f t="shared" si="56"/>
        <v>0</v>
      </c>
      <c r="EP44" s="132"/>
      <c r="EQ44" s="95">
        <f t="shared" si="57"/>
        <v>0</v>
      </c>
      <c r="ER44" s="132"/>
      <c r="ES44" s="91"/>
      <c r="ET44" s="132"/>
      <c r="EU44" s="95">
        <f t="shared" si="58"/>
        <v>0</v>
      </c>
      <c r="EV44" s="132"/>
      <c r="EW44" s="327">
        <f t="shared" si="59"/>
        <v>0</v>
      </c>
      <c r="EX44" s="132"/>
      <c r="EY44" s="327">
        <f t="shared" si="10"/>
        <v>0</v>
      </c>
      <c r="EZ44" s="132"/>
      <c r="FA44" s="364">
        <f t="shared" si="78"/>
        <v>0</v>
      </c>
      <c r="FB44" s="95">
        <f t="shared" si="79"/>
        <v>0</v>
      </c>
      <c r="FC44" s="379">
        <f>(INDEX('30 year Cash Flow'!$H$50:$AK$50,1,'Monthly Loan Amortization'!A44)/12)*$EQ$9</f>
        <v>0</v>
      </c>
      <c r="FD44" s="326">
        <f t="shared" si="84"/>
        <v>0</v>
      </c>
      <c r="FE44" s="326">
        <f t="shared" si="85"/>
        <v>0</v>
      </c>
      <c r="FF44" s="326">
        <f t="shared" si="81"/>
        <v>0</v>
      </c>
      <c r="FG44" s="329">
        <f t="shared" si="11"/>
        <v>0</v>
      </c>
    </row>
    <row r="45" spans="1:163" x14ac:dyDescent="0.25">
      <c r="A45" s="132">
        <f t="shared" si="61"/>
        <v>3</v>
      </c>
      <c r="B45" s="71">
        <v>32</v>
      </c>
      <c r="C45" s="68">
        <f t="shared" si="12"/>
        <v>0</v>
      </c>
      <c r="E45" s="68">
        <f t="shared" si="13"/>
        <v>0</v>
      </c>
      <c r="G45" s="91"/>
      <c r="I45" s="68">
        <f t="shared" si="14"/>
        <v>0</v>
      </c>
      <c r="K45" s="72">
        <f t="shared" si="15"/>
        <v>0</v>
      </c>
      <c r="M45" s="72">
        <f t="shared" si="0"/>
        <v>0</v>
      </c>
      <c r="N45" s="66"/>
      <c r="O45" s="69"/>
      <c r="Q45" s="71">
        <v>32</v>
      </c>
      <c r="R45" s="68">
        <f t="shared" si="16"/>
        <v>0</v>
      </c>
      <c r="T45" s="68">
        <f t="shared" si="17"/>
        <v>0</v>
      </c>
      <c r="V45" s="91"/>
      <c r="X45" s="68">
        <f t="shared" si="18"/>
        <v>0</v>
      </c>
      <c r="Z45" s="72">
        <f t="shared" si="19"/>
        <v>0</v>
      </c>
      <c r="AB45" s="72" t="e">
        <f t="shared" si="1"/>
        <v>#REF!</v>
      </c>
      <c r="AD45" s="69"/>
      <c r="AF45" s="71">
        <v>32</v>
      </c>
      <c r="AG45" s="68">
        <f t="shared" si="20"/>
        <v>0</v>
      </c>
      <c r="AI45" s="68">
        <f t="shared" si="21"/>
        <v>0</v>
      </c>
      <c r="AK45" s="91"/>
      <c r="AM45" s="68">
        <f t="shared" si="22"/>
        <v>0</v>
      </c>
      <c r="AO45" s="72">
        <f t="shared" si="23"/>
        <v>0</v>
      </c>
      <c r="AQ45" s="72" t="e">
        <f t="shared" si="2"/>
        <v>#REF!</v>
      </c>
      <c r="AS45" s="69"/>
      <c r="AU45" s="71">
        <v>32</v>
      </c>
      <c r="AV45" s="68">
        <f t="shared" si="24"/>
        <v>0</v>
      </c>
      <c r="AX45" s="68">
        <f t="shared" si="25"/>
        <v>0</v>
      </c>
      <c r="AZ45" s="91"/>
      <c r="BB45" s="68">
        <f t="shared" si="26"/>
        <v>0</v>
      </c>
      <c r="BD45" s="72">
        <f t="shared" si="27"/>
        <v>0</v>
      </c>
      <c r="BF45" s="72" t="e">
        <f t="shared" si="3"/>
        <v>#REF!</v>
      </c>
      <c r="BG45" s="72"/>
      <c r="BH45" s="71">
        <v>32</v>
      </c>
      <c r="BI45" s="68">
        <f t="shared" si="28"/>
        <v>0</v>
      </c>
      <c r="BJ45" s="132"/>
      <c r="BK45" s="68">
        <f t="shared" si="29"/>
        <v>0</v>
      </c>
      <c r="BL45" s="132"/>
      <c r="BM45" s="91"/>
      <c r="BN45" s="132"/>
      <c r="BO45" s="68">
        <f t="shared" si="30"/>
        <v>0</v>
      </c>
      <c r="BP45" s="132"/>
      <c r="BQ45" s="72">
        <f t="shared" si="31"/>
        <v>0</v>
      </c>
      <c r="BR45" s="132"/>
      <c r="BS45" s="72">
        <f t="shared" si="4"/>
        <v>0</v>
      </c>
      <c r="BT45" s="72"/>
      <c r="BU45" s="326">
        <f t="shared" si="62"/>
        <v>0</v>
      </c>
      <c r="BV45" s="326">
        <f t="shared" si="32"/>
        <v>0</v>
      </c>
      <c r="BW45" s="326">
        <f t="shared" si="33"/>
        <v>0</v>
      </c>
      <c r="BX45" s="326">
        <f t="shared" si="34"/>
        <v>0</v>
      </c>
      <c r="BY45" s="326">
        <f t="shared" si="63"/>
        <v>0</v>
      </c>
      <c r="BZ45" s="326">
        <f t="shared" si="64"/>
        <v>0</v>
      </c>
      <c r="CA45" s="329">
        <f t="shared" si="36"/>
        <v>0</v>
      </c>
      <c r="CB45" s="132"/>
      <c r="CC45" s="71">
        <v>32</v>
      </c>
      <c r="CD45" s="68">
        <f t="shared" si="37"/>
        <v>0</v>
      </c>
      <c r="CE45" s="132"/>
      <c r="CF45" s="68">
        <f t="shared" si="38"/>
        <v>0</v>
      </c>
      <c r="CG45" s="132"/>
      <c r="CH45" s="91"/>
      <c r="CI45" s="132"/>
      <c r="CJ45" s="68">
        <f t="shared" si="39"/>
        <v>0</v>
      </c>
      <c r="CK45" s="132"/>
      <c r="CL45" s="72">
        <f t="shared" si="40"/>
        <v>0</v>
      </c>
      <c r="CM45" s="132"/>
      <c r="CN45" s="72">
        <f t="shared" si="5"/>
        <v>0</v>
      </c>
      <c r="CO45" s="132"/>
      <c r="CP45" s="326">
        <f t="shared" si="65"/>
        <v>0</v>
      </c>
      <c r="CQ45" s="326">
        <f t="shared" si="66"/>
        <v>0</v>
      </c>
      <c r="CR45" s="326">
        <f t="shared" si="67"/>
        <v>0</v>
      </c>
      <c r="CS45" s="326">
        <f t="shared" si="41"/>
        <v>0</v>
      </c>
      <c r="CT45" s="326">
        <f t="shared" si="42"/>
        <v>0</v>
      </c>
      <c r="CU45" s="326">
        <f t="shared" si="68"/>
        <v>0</v>
      </c>
      <c r="CV45" s="329">
        <f t="shared" si="43"/>
        <v>0</v>
      </c>
      <c r="CW45" s="69"/>
      <c r="CX45" s="71">
        <v>32</v>
      </c>
      <c r="CY45" s="68">
        <f t="shared" si="44"/>
        <v>0</v>
      </c>
      <c r="CZ45" s="132"/>
      <c r="DA45" s="68">
        <f t="shared" si="45"/>
        <v>0</v>
      </c>
      <c r="DB45" s="132"/>
      <c r="DC45" s="91"/>
      <c r="DD45" s="132"/>
      <c r="DE45" s="68">
        <f t="shared" si="46"/>
        <v>0</v>
      </c>
      <c r="DF45" s="132"/>
      <c r="DG45" s="72">
        <f t="shared" si="47"/>
        <v>0</v>
      </c>
      <c r="DH45" s="132"/>
      <c r="DI45" s="72">
        <f t="shared" si="6"/>
        <v>0</v>
      </c>
      <c r="DJ45" s="72"/>
      <c r="DK45" s="326">
        <f t="shared" si="69"/>
        <v>0</v>
      </c>
      <c r="DL45" s="326">
        <f t="shared" si="70"/>
        <v>0</v>
      </c>
      <c r="DM45" s="326">
        <f t="shared" si="48"/>
        <v>0</v>
      </c>
      <c r="DN45" s="326">
        <f t="shared" si="49"/>
        <v>0</v>
      </c>
      <c r="DO45" s="326">
        <f t="shared" si="71"/>
        <v>0</v>
      </c>
      <c r="DP45" s="326">
        <f t="shared" si="72"/>
        <v>0</v>
      </c>
      <c r="DQ45" s="329">
        <f t="shared" si="73"/>
        <v>0</v>
      </c>
      <c r="DR45" s="72"/>
      <c r="DS45" s="372">
        <v>32</v>
      </c>
      <c r="DT45" s="68">
        <f t="shared" si="52"/>
        <v>0</v>
      </c>
      <c r="DV45" s="68">
        <f t="shared" si="53"/>
        <v>0</v>
      </c>
      <c r="DX45" s="91"/>
      <c r="DZ45" s="68">
        <f t="shared" si="54"/>
        <v>0</v>
      </c>
      <c r="EA45" s="132"/>
      <c r="EB45" s="72">
        <f t="shared" si="55"/>
        <v>0</v>
      </c>
      <c r="EC45" s="132"/>
      <c r="ED45" s="72">
        <f t="shared" si="7"/>
        <v>0</v>
      </c>
      <c r="EF45" s="364">
        <f t="shared" si="74"/>
        <v>0</v>
      </c>
      <c r="EG45" s="95">
        <f t="shared" si="75"/>
        <v>0</v>
      </c>
      <c r="EH45" s="379">
        <f>(INDEX('30 year Cash Flow'!$H$50:$AK$50,1,'Monthly Loan Amortization'!A45)/12)*$DV$9</f>
        <v>0</v>
      </c>
      <c r="EI45" s="326">
        <f t="shared" si="82"/>
        <v>0</v>
      </c>
      <c r="EJ45" s="326">
        <f t="shared" si="83"/>
        <v>0</v>
      </c>
      <c r="EK45" s="326">
        <f t="shared" si="77"/>
        <v>0</v>
      </c>
      <c r="EL45" s="329">
        <f t="shared" si="9"/>
        <v>0</v>
      </c>
      <c r="EM45" s="329"/>
      <c r="EN45" s="372">
        <v>32</v>
      </c>
      <c r="EO45" s="95">
        <f t="shared" si="56"/>
        <v>0</v>
      </c>
      <c r="EP45" s="132"/>
      <c r="EQ45" s="95">
        <f t="shared" si="57"/>
        <v>0</v>
      </c>
      <c r="ER45" s="132"/>
      <c r="ES45" s="91"/>
      <c r="ET45" s="132"/>
      <c r="EU45" s="95">
        <f t="shared" si="58"/>
        <v>0</v>
      </c>
      <c r="EV45" s="132"/>
      <c r="EW45" s="327">
        <f t="shared" si="59"/>
        <v>0</v>
      </c>
      <c r="EX45" s="132"/>
      <c r="EY45" s="327">
        <f t="shared" si="10"/>
        <v>0</v>
      </c>
      <c r="EZ45" s="132"/>
      <c r="FA45" s="364">
        <f t="shared" si="78"/>
        <v>0</v>
      </c>
      <c r="FB45" s="95">
        <f t="shared" si="79"/>
        <v>0</v>
      </c>
      <c r="FC45" s="379">
        <f>(INDEX('30 year Cash Flow'!$H$50:$AK$50,1,'Monthly Loan Amortization'!A45)/12)*$EQ$9</f>
        <v>0</v>
      </c>
      <c r="FD45" s="326">
        <f t="shared" si="84"/>
        <v>0</v>
      </c>
      <c r="FE45" s="326">
        <f t="shared" si="85"/>
        <v>0</v>
      </c>
      <c r="FF45" s="326">
        <f t="shared" si="81"/>
        <v>0</v>
      </c>
      <c r="FG45" s="329">
        <f t="shared" si="11"/>
        <v>0</v>
      </c>
    </row>
    <row r="46" spans="1:163" x14ac:dyDescent="0.25">
      <c r="A46" s="132">
        <f t="shared" si="61"/>
        <v>3</v>
      </c>
      <c r="B46" s="71">
        <v>33</v>
      </c>
      <c r="C46" s="68">
        <f t="shared" si="12"/>
        <v>0</v>
      </c>
      <c r="E46" s="68">
        <f t="shared" si="13"/>
        <v>0</v>
      </c>
      <c r="G46" s="91"/>
      <c r="I46" s="68">
        <f t="shared" si="14"/>
        <v>0</v>
      </c>
      <c r="K46" s="72">
        <f t="shared" si="15"/>
        <v>0</v>
      </c>
      <c r="M46" s="72">
        <f t="shared" si="0"/>
        <v>0</v>
      </c>
      <c r="N46" s="66"/>
      <c r="O46" s="69"/>
      <c r="Q46" s="71">
        <v>33</v>
      </c>
      <c r="R46" s="68">
        <f t="shared" si="16"/>
        <v>0</v>
      </c>
      <c r="T46" s="68">
        <f t="shared" si="17"/>
        <v>0</v>
      </c>
      <c r="V46" s="91"/>
      <c r="X46" s="68">
        <f t="shared" si="18"/>
        <v>0</v>
      </c>
      <c r="Z46" s="72">
        <f t="shared" si="19"/>
        <v>0</v>
      </c>
      <c r="AB46" s="72" t="e">
        <f t="shared" si="1"/>
        <v>#REF!</v>
      </c>
      <c r="AD46" s="69"/>
      <c r="AF46" s="71">
        <v>33</v>
      </c>
      <c r="AG46" s="68">
        <f t="shared" si="20"/>
        <v>0</v>
      </c>
      <c r="AI46" s="68">
        <f t="shared" si="21"/>
        <v>0</v>
      </c>
      <c r="AK46" s="91"/>
      <c r="AM46" s="68">
        <f t="shared" si="22"/>
        <v>0</v>
      </c>
      <c r="AO46" s="72">
        <f t="shared" si="23"/>
        <v>0</v>
      </c>
      <c r="AQ46" s="72" t="e">
        <f t="shared" si="2"/>
        <v>#REF!</v>
      </c>
      <c r="AS46" s="69"/>
      <c r="AU46" s="71">
        <v>33</v>
      </c>
      <c r="AV46" s="68">
        <f t="shared" si="24"/>
        <v>0</v>
      </c>
      <c r="AX46" s="68">
        <f t="shared" si="25"/>
        <v>0</v>
      </c>
      <c r="AZ46" s="91"/>
      <c r="BB46" s="68">
        <f t="shared" si="26"/>
        <v>0</v>
      </c>
      <c r="BD46" s="72">
        <f t="shared" si="27"/>
        <v>0</v>
      </c>
      <c r="BF46" s="72" t="e">
        <f t="shared" si="3"/>
        <v>#REF!</v>
      </c>
      <c r="BG46" s="72"/>
      <c r="BH46" s="71">
        <v>33</v>
      </c>
      <c r="BI46" s="68">
        <f t="shared" si="28"/>
        <v>0</v>
      </c>
      <c r="BJ46" s="132"/>
      <c r="BK46" s="68">
        <f t="shared" si="29"/>
        <v>0</v>
      </c>
      <c r="BL46" s="132"/>
      <c r="BM46" s="91"/>
      <c r="BN46" s="132"/>
      <c r="BO46" s="68">
        <f t="shared" si="30"/>
        <v>0</v>
      </c>
      <c r="BP46" s="132"/>
      <c r="BQ46" s="72">
        <f t="shared" si="31"/>
        <v>0</v>
      </c>
      <c r="BR46" s="132"/>
      <c r="BS46" s="72">
        <f t="shared" si="4"/>
        <v>0</v>
      </c>
      <c r="BT46" s="72"/>
      <c r="BU46" s="326">
        <f t="shared" si="62"/>
        <v>0</v>
      </c>
      <c r="BV46" s="326">
        <f t="shared" si="32"/>
        <v>0</v>
      </c>
      <c r="BW46" s="326">
        <f t="shared" si="33"/>
        <v>0</v>
      </c>
      <c r="BX46" s="326">
        <f t="shared" si="34"/>
        <v>0</v>
      </c>
      <c r="BY46" s="326">
        <f t="shared" si="63"/>
        <v>0</v>
      </c>
      <c r="BZ46" s="326">
        <f t="shared" si="64"/>
        <v>0</v>
      </c>
      <c r="CA46" s="329">
        <f t="shared" si="36"/>
        <v>0</v>
      </c>
      <c r="CB46" s="132"/>
      <c r="CC46" s="71">
        <v>33</v>
      </c>
      <c r="CD46" s="68">
        <f t="shared" si="37"/>
        <v>0</v>
      </c>
      <c r="CE46" s="132"/>
      <c r="CF46" s="68">
        <f t="shared" si="38"/>
        <v>0</v>
      </c>
      <c r="CG46" s="132"/>
      <c r="CH46" s="91"/>
      <c r="CI46" s="132"/>
      <c r="CJ46" s="68">
        <f t="shared" si="39"/>
        <v>0</v>
      </c>
      <c r="CK46" s="132"/>
      <c r="CL46" s="72">
        <f t="shared" si="40"/>
        <v>0</v>
      </c>
      <c r="CM46" s="132"/>
      <c r="CN46" s="72">
        <f t="shared" si="5"/>
        <v>0</v>
      </c>
      <c r="CO46" s="132"/>
      <c r="CP46" s="326">
        <f t="shared" si="65"/>
        <v>0</v>
      </c>
      <c r="CQ46" s="326">
        <f t="shared" si="66"/>
        <v>0</v>
      </c>
      <c r="CR46" s="326">
        <f t="shared" si="67"/>
        <v>0</v>
      </c>
      <c r="CS46" s="326">
        <f t="shared" si="41"/>
        <v>0</v>
      </c>
      <c r="CT46" s="326">
        <f t="shared" si="42"/>
        <v>0</v>
      </c>
      <c r="CU46" s="326">
        <f t="shared" si="68"/>
        <v>0</v>
      </c>
      <c r="CV46" s="329">
        <f t="shared" si="43"/>
        <v>0</v>
      </c>
      <c r="CW46" s="69"/>
      <c r="CX46" s="71">
        <v>33</v>
      </c>
      <c r="CY46" s="68">
        <f t="shared" si="44"/>
        <v>0</v>
      </c>
      <c r="CZ46" s="132"/>
      <c r="DA46" s="68">
        <f t="shared" si="45"/>
        <v>0</v>
      </c>
      <c r="DB46" s="132"/>
      <c r="DC46" s="91"/>
      <c r="DD46" s="132"/>
      <c r="DE46" s="68">
        <f t="shared" si="46"/>
        <v>0</v>
      </c>
      <c r="DF46" s="132"/>
      <c r="DG46" s="72">
        <f t="shared" si="47"/>
        <v>0</v>
      </c>
      <c r="DH46" s="132"/>
      <c r="DI46" s="72">
        <f t="shared" si="6"/>
        <v>0</v>
      </c>
      <c r="DJ46" s="72"/>
      <c r="DK46" s="326">
        <f t="shared" si="69"/>
        <v>0</v>
      </c>
      <c r="DL46" s="326">
        <f t="shared" si="70"/>
        <v>0</v>
      </c>
      <c r="DM46" s="326">
        <f t="shared" si="48"/>
        <v>0</v>
      </c>
      <c r="DN46" s="326">
        <f t="shared" si="49"/>
        <v>0</v>
      </c>
      <c r="DO46" s="326">
        <f t="shared" si="71"/>
        <v>0</v>
      </c>
      <c r="DP46" s="326">
        <f t="shared" si="72"/>
        <v>0</v>
      </c>
      <c r="DQ46" s="329">
        <f t="shared" si="73"/>
        <v>0</v>
      </c>
      <c r="DR46" s="72"/>
      <c r="DS46" s="372">
        <v>33</v>
      </c>
      <c r="DT46" s="68">
        <f t="shared" si="52"/>
        <v>0</v>
      </c>
      <c r="DV46" s="68">
        <f t="shared" si="53"/>
        <v>0</v>
      </c>
      <c r="DX46" s="91"/>
      <c r="DZ46" s="68">
        <f t="shared" si="54"/>
        <v>0</v>
      </c>
      <c r="EA46" s="132"/>
      <c r="EB46" s="72">
        <f t="shared" si="55"/>
        <v>0</v>
      </c>
      <c r="EC46" s="132"/>
      <c r="ED46" s="72">
        <f t="shared" si="7"/>
        <v>0</v>
      </c>
      <c r="EF46" s="364">
        <f t="shared" si="74"/>
        <v>0</v>
      </c>
      <c r="EG46" s="95">
        <f t="shared" si="75"/>
        <v>0</v>
      </c>
      <c r="EH46" s="379">
        <f>(INDEX('30 year Cash Flow'!$H$50:$AK$50,1,'Monthly Loan Amortization'!A46)/12)*$DV$9</f>
        <v>0</v>
      </c>
      <c r="EI46" s="326">
        <f t="shared" si="82"/>
        <v>0</v>
      </c>
      <c r="EJ46" s="326">
        <f t="shared" si="83"/>
        <v>0</v>
      </c>
      <c r="EK46" s="326">
        <f t="shared" si="77"/>
        <v>0</v>
      </c>
      <c r="EL46" s="329">
        <f t="shared" si="9"/>
        <v>0</v>
      </c>
      <c r="EM46" s="329"/>
      <c r="EN46" s="372">
        <v>33</v>
      </c>
      <c r="EO46" s="95">
        <f t="shared" si="56"/>
        <v>0</v>
      </c>
      <c r="EP46" s="132"/>
      <c r="EQ46" s="95">
        <f t="shared" si="57"/>
        <v>0</v>
      </c>
      <c r="ER46" s="132"/>
      <c r="ES46" s="91"/>
      <c r="ET46" s="132"/>
      <c r="EU46" s="95">
        <f t="shared" si="58"/>
        <v>0</v>
      </c>
      <c r="EV46" s="132"/>
      <c r="EW46" s="327">
        <f t="shared" si="59"/>
        <v>0</v>
      </c>
      <c r="EX46" s="132"/>
      <c r="EY46" s="327">
        <f t="shared" si="10"/>
        <v>0</v>
      </c>
      <c r="EZ46" s="132"/>
      <c r="FA46" s="364">
        <f t="shared" si="78"/>
        <v>0</v>
      </c>
      <c r="FB46" s="95">
        <f t="shared" si="79"/>
        <v>0</v>
      </c>
      <c r="FC46" s="379">
        <f>(INDEX('30 year Cash Flow'!$H$50:$AK$50,1,'Monthly Loan Amortization'!A46)/12)*$EQ$9</f>
        <v>0</v>
      </c>
      <c r="FD46" s="326">
        <f t="shared" si="84"/>
        <v>0</v>
      </c>
      <c r="FE46" s="326">
        <f t="shared" si="85"/>
        <v>0</v>
      </c>
      <c r="FF46" s="326">
        <f t="shared" si="81"/>
        <v>0</v>
      </c>
      <c r="FG46" s="329">
        <f t="shared" si="11"/>
        <v>0</v>
      </c>
    </row>
    <row r="47" spans="1:163" x14ac:dyDescent="0.25">
      <c r="A47" s="132">
        <f t="shared" si="61"/>
        <v>3</v>
      </c>
      <c r="B47" s="71">
        <v>34</v>
      </c>
      <c r="C47" s="68">
        <f t="shared" si="12"/>
        <v>0</v>
      </c>
      <c r="E47" s="68">
        <f t="shared" si="13"/>
        <v>0</v>
      </c>
      <c r="G47" s="91"/>
      <c r="I47" s="68">
        <f t="shared" si="14"/>
        <v>0</v>
      </c>
      <c r="K47" s="72">
        <f t="shared" si="15"/>
        <v>0</v>
      </c>
      <c r="M47" s="72">
        <f t="shared" si="0"/>
        <v>0</v>
      </c>
      <c r="N47" s="66"/>
      <c r="O47" s="69"/>
      <c r="Q47" s="71">
        <v>34</v>
      </c>
      <c r="R47" s="68">
        <f t="shared" si="16"/>
        <v>0</v>
      </c>
      <c r="T47" s="68">
        <f t="shared" si="17"/>
        <v>0</v>
      </c>
      <c r="V47" s="91"/>
      <c r="X47" s="68">
        <f t="shared" si="18"/>
        <v>0</v>
      </c>
      <c r="Z47" s="72">
        <f t="shared" si="19"/>
        <v>0</v>
      </c>
      <c r="AB47" s="72" t="e">
        <f t="shared" si="1"/>
        <v>#REF!</v>
      </c>
      <c r="AD47" s="69"/>
      <c r="AF47" s="71">
        <v>34</v>
      </c>
      <c r="AG47" s="68">
        <f t="shared" si="20"/>
        <v>0</v>
      </c>
      <c r="AI47" s="68">
        <f t="shared" si="21"/>
        <v>0</v>
      </c>
      <c r="AK47" s="91"/>
      <c r="AM47" s="68">
        <f t="shared" si="22"/>
        <v>0</v>
      </c>
      <c r="AO47" s="72">
        <f t="shared" si="23"/>
        <v>0</v>
      </c>
      <c r="AQ47" s="72" t="e">
        <f t="shared" si="2"/>
        <v>#REF!</v>
      </c>
      <c r="AS47" s="69"/>
      <c r="AU47" s="71">
        <v>34</v>
      </c>
      <c r="AV47" s="68">
        <f t="shared" si="24"/>
        <v>0</v>
      </c>
      <c r="AX47" s="68">
        <f t="shared" si="25"/>
        <v>0</v>
      </c>
      <c r="AZ47" s="91"/>
      <c r="BB47" s="68">
        <f t="shared" si="26"/>
        <v>0</v>
      </c>
      <c r="BD47" s="72">
        <f t="shared" si="27"/>
        <v>0</v>
      </c>
      <c r="BF47" s="72" t="e">
        <f t="shared" si="3"/>
        <v>#REF!</v>
      </c>
      <c r="BG47" s="72"/>
      <c r="BH47" s="71">
        <v>34</v>
      </c>
      <c r="BI47" s="68">
        <f t="shared" si="28"/>
        <v>0</v>
      </c>
      <c r="BJ47" s="132"/>
      <c r="BK47" s="68">
        <f t="shared" si="29"/>
        <v>0</v>
      </c>
      <c r="BL47" s="132"/>
      <c r="BM47" s="91"/>
      <c r="BN47" s="132"/>
      <c r="BO47" s="68">
        <f t="shared" si="30"/>
        <v>0</v>
      </c>
      <c r="BP47" s="132"/>
      <c r="BQ47" s="72">
        <f t="shared" si="31"/>
        <v>0</v>
      </c>
      <c r="BR47" s="132"/>
      <c r="BS47" s="72">
        <f t="shared" si="4"/>
        <v>0</v>
      </c>
      <c r="BT47" s="72"/>
      <c r="BU47" s="326">
        <f t="shared" si="62"/>
        <v>0</v>
      </c>
      <c r="BV47" s="326">
        <f t="shared" si="32"/>
        <v>0</v>
      </c>
      <c r="BW47" s="326">
        <f t="shared" si="33"/>
        <v>0</v>
      </c>
      <c r="BX47" s="326">
        <f t="shared" si="34"/>
        <v>0</v>
      </c>
      <c r="BY47" s="326">
        <f t="shared" si="63"/>
        <v>0</v>
      </c>
      <c r="BZ47" s="326">
        <f t="shared" si="64"/>
        <v>0</v>
      </c>
      <c r="CA47" s="329">
        <f t="shared" si="36"/>
        <v>0</v>
      </c>
      <c r="CB47" s="132"/>
      <c r="CC47" s="71">
        <v>34</v>
      </c>
      <c r="CD47" s="68">
        <f t="shared" si="37"/>
        <v>0</v>
      </c>
      <c r="CE47" s="132"/>
      <c r="CF47" s="68">
        <f t="shared" si="38"/>
        <v>0</v>
      </c>
      <c r="CG47" s="132"/>
      <c r="CH47" s="91"/>
      <c r="CI47" s="132"/>
      <c r="CJ47" s="68">
        <f t="shared" si="39"/>
        <v>0</v>
      </c>
      <c r="CK47" s="132"/>
      <c r="CL47" s="72">
        <f t="shared" si="40"/>
        <v>0</v>
      </c>
      <c r="CM47" s="132"/>
      <c r="CN47" s="72">
        <f t="shared" si="5"/>
        <v>0</v>
      </c>
      <c r="CO47" s="132"/>
      <c r="CP47" s="326">
        <f t="shared" si="65"/>
        <v>0</v>
      </c>
      <c r="CQ47" s="326">
        <f t="shared" si="66"/>
        <v>0</v>
      </c>
      <c r="CR47" s="326">
        <f t="shared" si="67"/>
        <v>0</v>
      </c>
      <c r="CS47" s="326">
        <f t="shared" si="41"/>
        <v>0</v>
      </c>
      <c r="CT47" s="326">
        <f t="shared" si="42"/>
        <v>0</v>
      </c>
      <c r="CU47" s="326">
        <f t="shared" si="68"/>
        <v>0</v>
      </c>
      <c r="CV47" s="329">
        <f t="shared" si="43"/>
        <v>0</v>
      </c>
      <c r="CW47" s="69"/>
      <c r="CX47" s="71">
        <v>34</v>
      </c>
      <c r="CY47" s="68">
        <f t="shared" si="44"/>
        <v>0</v>
      </c>
      <c r="CZ47" s="132"/>
      <c r="DA47" s="68">
        <f t="shared" si="45"/>
        <v>0</v>
      </c>
      <c r="DB47" s="132"/>
      <c r="DC47" s="91"/>
      <c r="DD47" s="132"/>
      <c r="DE47" s="68">
        <f t="shared" si="46"/>
        <v>0</v>
      </c>
      <c r="DF47" s="132"/>
      <c r="DG47" s="72">
        <f t="shared" si="47"/>
        <v>0</v>
      </c>
      <c r="DH47" s="132"/>
      <c r="DI47" s="72">
        <f t="shared" si="6"/>
        <v>0</v>
      </c>
      <c r="DJ47" s="72"/>
      <c r="DK47" s="326">
        <f t="shared" si="69"/>
        <v>0</v>
      </c>
      <c r="DL47" s="326">
        <f t="shared" si="70"/>
        <v>0</v>
      </c>
      <c r="DM47" s="326">
        <f t="shared" si="48"/>
        <v>0</v>
      </c>
      <c r="DN47" s="326">
        <f t="shared" si="49"/>
        <v>0</v>
      </c>
      <c r="DO47" s="326">
        <f t="shared" si="71"/>
        <v>0</v>
      </c>
      <c r="DP47" s="326">
        <f t="shared" si="72"/>
        <v>0</v>
      </c>
      <c r="DQ47" s="329">
        <f t="shared" si="73"/>
        <v>0</v>
      </c>
      <c r="DR47" s="72"/>
      <c r="DS47" s="372">
        <v>34</v>
      </c>
      <c r="DT47" s="68">
        <f t="shared" si="52"/>
        <v>0</v>
      </c>
      <c r="DV47" s="68">
        <f t="shared" si="53"/>
        <v>0</v>
      </c>
      <c r="DX47" s="91"/>
      <c r="DZ47" s="68">
        <f t="shared" si="54"/>
        <v>0</v>
      </c>
      <c r="EA47" s="132"/>
      <c r="EB47" s="72">
        <f t="shared" si="55"/>
        <v>0</v>
      </c>
      <c r="EC47" s="132"/>
      <c r="ED47" s="72">
        <f t="shared" si="7"/>
        <v>0</v>
      </c>
      <c r="EF47" s="364">
        <f t="shared" si="74"/>
        <v>0</v>
      </c>
      <c r="EG47" s="95">
        <f t="shared" si="75"/>
        <v>0</v>
      </c>
      <c r="EH47" s="379">
        <f>(INDEX('30 year Cash Flow'!$H$50:$AK$50,1,'Monthly Loan Amortization'!A47)/12)*$DV$9</f>
        <v>0</v>
      </c>
      <c r="EI47" s="326">
        <f t="shared" si="82"/>
        <v>0</v>
      </c>
      <c r="EJ47" s="326">
        <f t="shared" si="83"/>
        <v>0</v>
      </c>
      <c r="EK47" s="326">
        <f t="shared" si="77"/>
        <v>0</v>
      </c>
      <c r="EL47" s="329">
        <f t="shared" si="9"/>
        <v>0</v>
      </c>
      <c r="EM47" s="329"/>
      <c r="EN47" s="372">
        <v>34</v>
      </c>
      <c r="EO47" s="95">
        <f t="shared" si="56"/>
        <v>0</v>
      </c>
      <c r="EP47" s="132"/>
      <c r="EQ47" s="95">
        <f t="shared" si="57"/>
        <v>0</v>
      </c>
      <c r="ER47" s="132"/>
      <c r="ES47" s="91"/>
      <c r="ET47" s="132"/>
      <c r="EU47" s="95">
        <f t="shared" si="58"/>
        <v>0</v>
      </c>
      <c r="EV47" s="132"/>
      <c r="EW47" s="327">
        <f t="shared" si="59"/>
        <v>0</v>
      </c>
      <c r="EX47" s="132"/>
      <c r="EY47" s="327">
        <f t="shared" si="10"/>
        <v>0</v>
      </c>
      <c r="EZ47" s="132"/>
      <c r="FA47" s="364">
        <f t="shared" si="78"/>
        <v>0</v>
      </c>
      <c r="FB47" s="95">
        <f t="shared" si="79"/>
        <v>0</v>
      </c>
      <c r="FC47" s="379">
        <f>(INDEX('30 year Cash Flow'!$H$50:$AK$50,1,'Monthly Loan Amortization'!A47)/12)*$EQ$9</f>
        <v>0</v>
      </c>
      <c r="FD47" s="326">
        <f t="shared" si="84"/>
        <v>0</v>
      </c>
      <c r="FE47" s="326">
        <f t="shared" si="85"/>
        <v>0</v>
      </c>
      <c r="FF47" s="326">
        <f t="shared" si="81"/>
        <v>0</v>
      </c>
      <c r="FG47" s="329">
        <f t="shared" si="11"/>
        <v>0</v>
      </c>
    </row>
    <row r="48" spans="1:163" x14ac:dyDescent="0.25">
      <c r="A48" s="132">
        <f t="shared" si="61"/>
        <v>3</v>
      </c>
      <c r="B48" s="71">
        <v>35</v>
      </c>
      <c r="C48" s="68">
        <f t="shared" si="12"/>
        <v>0</v>
      </c>
      <c r="E48" s="68">
        <f t="shared" si="13"/>
        <v>0</v>
      </c>
      <c r="G48" s="91"/>
      <c r="I48" s="68">
        <f t="shared" si="14"/>
        <v>0</v>
      </c>
      <c r="K48" s="72">
        <f t="shared" si="15"/>
        <v>0</v>
      </c>
      <c r="M48" s="72">
        <f t="shared" si="0"/>
        <v>0</v>
      </c>
      <c r="N48" s="66"/>
      <c r="O48" s="69"/>
      <c r="Q48" s="71">
        <v>35</v>
      </c>
      <c r="R48" s="68">
        <f t="shared" si="16"/>
        <v>0</v>
      </c>
      <c r="T48" s="68">
        <f t="shared" si="17"/>
        <v>0</v>
      </c>
      <c r="V48" s="91"/>
      <c r="X48" s="68">
        <f t="shared" si="18"/>
        <v>0</v>
      </c>
      <c r="Z48" s="72">
        <f t="shared" si="19"/>
        <v>0</v>
      </c>
      <c r="AB48" s="72" t="e">
        <f t="shared" si="1"/>
        <v>#REF!</v>
      </c>
      <c r="AD48" s="69"/>
      <c r="AF48" s="71">
        <v>35</v>
      </c>
      <c r="AG48" s="68">
        <f t="shared" si="20"/>
        <v>0</v>
      </c>
      <c r="AI48" s="68">
        <f t="shared" si="21"/>
        <v>0</v>
      </c>
      <c r="AK48" s="91"/>
      <c r="AM48" s="68">
        <f t="shared" si="22"/>
        <v>0</v>
      </c>
      <c r="AO48" s="72">
        <f t="shared" si="23"/>
        <v>0</v>
      </c>
      <c r="AQ48" s="72" t="e">
        <f t="shared" si="2"/>
        <v>#REF!</v>
      </c>
      <c r="AS48" s="69"/>
      <c r="AU48" s="71">
        <v>35</v>
      </c>
      <c r="AV48" s="68">
        <f t="shared" si="24"/>
        <v>0</v>
      </c>
      <c r="AX48" s="68">
        <f t="shared" si="25"/>
        <v>0</v>
      </c>
      <c r="AZ48" s="91"/>
      <c r="BB48" s="68">
        <f t="shared" si="26"/>
        <v>0</v>
      </c>
      <c r="BD48" s="72">
        <f t="shared" si="27"/>
        <v>0</v>
      </c>
      <c r="BF48" s="72" t="e">
        <f t="shared" si="3"/>
        <v>#REF!</v>
      </c>
      <c r="BG48" s="72"/>
      <c r="BH48" s="71">
        <v>35</v>
      </c>
      <c r="BI48" s="68">
        <f t="shared" si="28"/>
        <v>0</v>
      </c>
      <c r="BJ48" s="132"/>
      <c r="BK48" s="68">
        <f t="shared" si="29"/>
        <v>0</v>
      </c>
      <c r="BL48" s="132"/>
      <c r="BM48" s="91"/>
      <c r="BN48" s="132"/>
      <c r="BO48" s="68">
        <f t="shared" si="30"/>
        <v>0</v>
      </c>
      <c r="BP48" s="132"/>
      <c r="BQ48" s="72">
        <f t="shared" si="31"/>
        <v>0</v>
      </c>
      <c r="BR48" s="132"/>
      <c r="BS48" s="72">
        <f t="shared" si="4"/>
        <v>0</v>
      </c>
      <c r="BT48" s="72"/>
      <c r="BU48" s="326">
        <f t="shared" si="62"/>
        <v>0</v>
      </c>
      <c r="BV48" s="326">
        <f t="shared" si="32"/>
        <v>0</v>
      </c>
      <c r="BW48" s="326">
        <f t="shared" si="33"/>
        <v>0</v>
      </c>
      <c r="BX48" s="326">
        <f t="shared" si="34"/>
        <v>0</v>
      </c>
      <c r="BY48" s="326">
        <f t="shared" si="63"/>
        <v>0</v>
      </c>
      <c r="BZ48" s="326">
        <f t="shared" si="64"/>
        <v>0</v>
      </c>
      <c r="CA48" s="329">
        <f t="shared" si="36"/>
        <v>0</v>
      </c>
      <c r="CB48" s="132"/>
      <c r="CC48" s="71">
        <v>35</v>
      </c>
      <c r="CD48" s="68">
        <f t="shared" si="37"/>
        <v>0</v>
      </c>
      <c r="CE48" s="132"/>
      <c r="CF48" s="68">
        <f t="shared" si="38"/>
        <v>0</v>
      </c>
      <c r="CG48" s="132"/>
      <c r="CH48" s="91"/>
      <c r="CI48" s="132"/>
      <c r="CJ48" s="68">
        <f t="shared" si="39"/>
        <v>0</v>
      </c>
      <c r="CK48" s="132"/>
      <c r="CL48" s="72">
        <f t="shared" si="40"/>
        <v>0</v>
      </c>
      <c r="CM48" s="132"/>
      <c r="CN48" s="72">
        <f t="shared" si="5"/>
        <v>0</v>
      </c>
      <c r="CO48" s="132"/>
      <c r="CP48" s="326">
        <f t="shared" si="65"/>
        <v>0</v>
      </c>
      <c r="CQ48" s="326">
        <f t="shared" si="66"/>
        <v>0</v>
      </c>
      <c r="CR48" s="326">
        <f t="shared" si="67"/>
        <v>0</v>
      </c>
      <c r="CS48" s="326">
        <f t="shared" si="41"/>
        <v>0</v>
      </c>
      <c r="CT48" s="326">
        <f t="shared" si="42"/>
        <v>0</v>
      </c>
      <c r="CU48" s="326">
        <f t="shared" si="68"/>
        <v>0</v>
      </c>
      <c r="CV48" s="329">
        <f t="shared" si="43"/>
        <v>0</v>
      </c>
      <c r="CW48" s="69"/>
      <c r="CX48" s="71">
        <v>35</v>
      </c>
      <c r="CY48" s="68">
        <f t="shared" si="44"/>
        <v>0</v>
      </c>
      <c r="CZ48" s="132"/>
      <c r="DA48" s="68">
        <f t="shared" si="45"/>
        <v>0</v>
      </c>
      <c r="DB48" s="132"/>
      <c r="DC48" s="91"/>
      <c r="DD48" s="132"/>
      <c r="DE48" s="68">
        <f t="shared" si="46"/>
        <v>0</v>
      </c>
      <c r="DF48" s="132"/>
      <c r="DG48" s="72">
        <f t="shared" si="47"/>
        <v>0</v>
      </c>
      <c r="DH48" s="132"/>
      <c r="DI48" s="72">
        <f t="shared" si="6"/>
        <v>0</v>
      </c>
      <c r="DJ48" s="72"/>
      <c r="DK48" s="326">
        <f t="shared" si="69"/>
        <v>0</v>
      </c>
      <c r="DL48" s="326">
        <f t="shared" si="70"/>
        <v>0</v>
      </c>
      <c r="DM48" s="326">
        <f t="shared" si="48"/>
        <v>0</v>
      </c>
      <c r="DN48" s="326">
        <f t="shared" si="49"/>
        <v>0</v>
      </c>
      <c r="DO48" s="326">
        <f t="shared" si="71"/>
        <v>0</v>
      </c>
      <c r="DP48" s="326">
        <f t="shared" si="72"/>
        <v>0</v>
      </c>
      <c r="DQ48" s="329">
        <f t="shared" si="73"/>
        <v>0</v>
      </c>
      <c r="DR48" s="72"/>
      <c r="DS48" s="372">
        <v>35</v>
      </c>
      <c r="DT48" s="68">
        <f t="shared" si="52"/>
        <v>0</v>
      </c>
      <c r="DV48" s="68">
        <f t="shared" si="53"/>
        <v>0</v>
      </c>
      <c r="DX48" s="91"/>
      <c r="DZ48" s="68">
        <f t="shared" si="54"/>
        <v>0</v>
      </c>
      <c r="EA48" s="132"/>
      <c r="EB48" s="72">
        <f t="shared" si="55"/>
        <v>0</v>
      </c>
      <c r="EC48" s="132"/>
      <c r="ED48" s="72">
        <f t="shared" si="7"/>
        <v>0</v>
      </c>
      <c r="EF48" s="364">
        <f t="shared" si="74"/>
        <v>0</v>
      </c>
      <c r="EG48" s="95">
        <f t="shared" si="75"/>
        <v>0</v>
      </c>
      <c r="EH48" s="379">
        <f>(INDEX('30 year Cash Flow'!$H$50:$AK$50,1,'Monthly Loan Amortization'!A48)/12)*$DV$9</f>
        <v>0</v>
      </c>
      <c r="EI48" s="326">
        <f t="shared" si="82"/>
        <v>0</v>
      </c>
      <c r="EJ48" s="326">
        <f t="shared" si="83"/>
        <v>0</v>
      </c>
      <c r="EK48" s="326">
        <f t="shared" si="77"/>
        <v>0</v>
      </c>
      <c r="EL48" s="329">
        <f t="shared" si="9"/>
        <v>0</v>
      </c>
      <c r="EM48" s="329"/>
      <c r="EN48" s="372">
        <v>35</v>
      </c>
      <c r="EO48" s="95">
        <f t="shared" si="56"/>
        <v>0</v>
      </c>
      <c r="EP48" s="132"/>
      <c r="EQ48" s="95">
        <f t="shared" si="57"/>
        <v>0</v>
      </c>
      <c r="ER48" s="132"/>
      <c r="ES48" s="91"/>
      <c r="ET48" s="132"/>
      <c r="EU48" s="95">
        <f t="shared" si="58"/>
        <v>0</v>
      </c>
      <c r="EV48" s="132"/>
      <c r="EW48" s="327">
        <f t="shared" si="59"/>
        <v>0</v>
      </c>
      <c r="EX48" s="132"/>
      <c r="EY48" s="327">
        <f t="shared" si="10"/>
        <v>0</v>
      </c>
      <c r="EZ48" s="132"/>
      <c r="FA48" s="364">
        <f t="shared" si="78"/>
        <v>0</v>
      </c>
      <c r="FB48" s="95">
        <f t="shared" si="79"/>
        <v>0</v>
      </c>
      <c r="FC48" s="379">
        <f>(INDEX('30 year Cash Flow'!$H$50:$AK$50,1,'Monthly Loan Amortization'!A48)/12)*$EQ$9</f>
        <v>0</v>
      </c>
      <c r="FD48" s="326">
        <f t="shared" si="84"/>
        <v>0</v>
      </c>
      <c r="FE48" s="326">
        <f t="shared" si="85"/>
        <v>0</v>
      </c>
      <c r="FF48" s="326">
        <f t="shared" si="81"/>
        <v>0</v>
      </c>
      <c r="FG48" s="329">
        <f t="shared" si="11"/>
        <v>0</v>
      </c>
    </row>
    <row r="49" spans="1:163" x14ac:dyDescent="0.25">
      <c r="A49" s="132">
        <f t="shared" si="61"/>
        <v>3</v>
      </c>
      <c r="B49" s="71">
        <v>36</v>
      </c>
      <c r="C49" s="68">
        <f t="shared" si="12"/>
        <v>0</v>
      </c>
      <c r="E49" s="68">
        <f t="shared" si="13"/>
        <v>0</v>
      </c>
      <c r="G49" s="91"/>
      <c r="I49" s="68">
        <f t="shared" si="14"/>
        <v>0</v>
      </c>
      <c r="K49" s="72">
        <f t="shared" si="15"/>
        <v>0</v>
      </c>
      <c r="M49" s="72">
        <f t="shared" si="0"/>
        <v>0</v>
      </c>
      <c r="N49" s="66"/>
      <c r="O49" s="69"/>
      <c r="Q49" s="71">
        <v>36</v>
      </c>
      <c r="R49" s="68">
        <f t="shared" si="16"/>
        <v>0</v>
      </c>
      <c r="T49" s="68">
        <f t="shared" si="17"/>
        <v>0</v>
      </c>
      <c r="V49" s="91"/>
      <c r="X49" s="68">
        <f t="shared" si="18"/>
        <v>0</v>
      </c>
      <c r="Z49" s="72">
        <f t="shared" si="19"/>
        <v>0</v>
      </c>
      <c r="AB49" s="72" t="e">
        <f t="shared" si="1"/>
        <v>#REF!</v>
      </c>
      <c r="AD49" s="69"/>
      <c r="AF49" s="71">
        <v>36</v>
      </c>
      <c r="AG49" s="68">
        <f t="shared" si="20"/>
        <v>0</v>
      </c>
      <c r="AI49" s="68">
        <f t="shared" si="21"/>
        <v>0</v>
      </c>
      <c r="AK49" s="91"/>
      <c r="AM49" s="68">
        <f t="shared" si="22"/>
        <v>0</v>
      </c>
      <c r="AO49" s="72">
        <f t="shared" si="23"/>
        <v>0</v>
      </c>
      <c r="AQ49" s="72" t="e">
        <f t="shared" si="2"/>
        <v>#REF!</v>
      </c>
      <c r="AS49" s="69"/>
      <c r="AU49" s="71">
        <v>36</v>
      </c>
      <c r="AV49" s="68">
        <f t="shared" si="24"/>
        <v>0</v>
      </c>
      <c r="AX49" s="68">
        <f t="shared" si="25"/>
        <v>0</v>
      </c>
      <c r="AZ49" s="91"/>
      <c r="BB49" s="68">
        <f t="shared" si="26"/>
        <v>0</v>
      </c>
      <c r="BD49" s="72">
        <f t="shared" si="27"/>
        <v>0</v>
      </c>
      <c r="BF49" s="72" t="e">
        <f t="shared" si="3"/>
        <v>#REF!</v>
      </c>
      <c r="BG49" s="72"/>
      <c r="BH49" s="71">
        <v>36</v>
      </c>
      <c r="BI49" s="68">
        <f t="shared" si="28"/>
        <v>0</v>
      </c>
      <c r="BJ49" s="132"/>
      <c r="BK49" s="68">
        <f t="shared" si="29"/>
        <v>0</v>
      </c>
      <c r="BL49" s="132"/>
      <c r="BM49" s="91"/>
      <c r="BN49" s="132"/>
      <c r="BO49" s="68">
        <f t="shared" si="30"/>
        <v>0</v>
      </c>
      <c r="BP49" s="132"/>
      <c r="BQ49" s="72">
        <f t="shared" si="31"/>
        <v>0</v>
      </c>
      <c r="BR49" s="132"/>
      <c r="BS49" s="72">
        <f t="shared" si="4"/>
        <v>0</v>
      </c>
      <c r="BT49" s="72"/>
      <c r="BU49" s="326">
        <f t="shared" si="62"/>
        <v>0</v>
      </c>
      <c r="BV49" s="326">
        <f t="shared" si="32"/>
        <v>0</v>
      </c>
      <c r="BW49" s="326">
        <f t="shared" si="33"/>
        <v>0</v>
      </c>
      <c r="BX49" s="326">
        <f t="shared" si="34"/>
        <v>0</v>
      </c>
      <c r="BY49" s="326">
        <f t="shared" si="63"/>
        <v>0</v>
      </c>
      <c r="BZ49" s="326">
        <f t="shared" si="64"/>
        <v>0</v>
      </c>
      <c r="CA49" s="329">
        <f t="shared" si="36"/>
        <v>0</v>
      </c>
      <c r="CB49" s="132"/>
      <c r="CC49" s="71">
        <v>36</v>
      </c>
      <c r="CD49" s="68">
        <f t="shared" si="37"/>
        <v>0</v>
      </c>
      <c r="CE49" s="132"/>
      <c r="CF49" s="68">
        <f t="shared" si="38"/>
        <v>0</v>
      </c>
      <c r="CG49" s="132"/>
      <c r="CH49" s="91"/>
      <c r="CI49" s="132"/>
      <c r="CJ49" s="68">
        <f t="shared" si="39"/>
        <v>0</v>
      </c>
      <c r="CK49" s="132"/>
      <c r="CL49" s="72">
        <f t="shared" si="40"/>
        <v>0</v>
      </c>
      <c r="CM49" s="132"/>
      <c r="CN49" s="72">
        <f t="shared" si="5"/>
        <v>0</v>
      </c>
      <c r="CO49" s="132"/>
      <c r="CP49" s="326">
        <f t="shared" si="65"/>
        <v>0</v>
      </c>
      <c r="CQ49" s="326">
        <f t="shared" si="66"/>
        <v>0</v>
      </c>
      <c r="CR49" s="326">
        <f t="shared" si="67"/>
        <v>0</v>
      </c>
      <c r="CS49" s="326">
        <f t="shared" si="41"/>
        <v>0</v>
      </c>
      <c r="CT49" s="326">
        <f t="shared" si="42"/>
        <v>0</v>
      </c>
      <c r="CU49" s="326">
        <f t="shared" si="68"/>
        <v>0</v>
      </c>
      <c r="CV49" s="329">
        <f t="shared" si="43"/>
        <v>0</v>
      </c>
      <c r="CW49" s="69"/>
      <c r="CX49" s="71">
        <v>36</v>
      </c>
      <c r="CY49" s="68">
        <f t="shared" si="44"/>
        <v>0</v>
      </c>
      <c r="CZ49" s="132"/>
      <c r="DA49" s="68">
        <f t="shared" si="45"/>
        <v>0</v>
      </c>
      <c r="DB49" s="132"/>
      <c r="DC49" s="91"/>
      <c r="DD49" s="132"/>
      <c r="DE49" s="68">
        <f t="shared" si="46"/>
        <v>0</v>
      </c>
      <c r="DF49" s="132"/>
      <c r="DG49" s="72">
        <f t="shared" si="47"/>
        <v>0</v>
      </c>
      <c r="DH49" s="132"/>
      <c r="DI49" s="72">
        <f t="shared" si="6"/>
        <v>0</v>
      </c>
      <c r="DJ49" s="72"/>
      <c r="DK49" s="326">
        <f t="shared" si="69"/>
        <v>0</v>
      </c>
      <c r="DL49" s="326">
        <f t="shared" si="70"/>
        <v>0</v>
      </c>
      <c r="DM49" s="326">
        <f t="shared" si="48"/>
        <v>0</v>
      </c>
      <c r="DN49" s="326">
        <f t="shared" si="49"/>
        <v>0</v>
      </c>
      <c r="DO49" s="326">
        <f t="shared" si="71"/>
        <v>0</v>
      </c>
      <c r="DP49" s="326">
        <f t="shared" si="72"/>
        <v>0</v>
      </c>
      <c r="DQ49" s="329">
        <f t="shared" si="73"/>
        <v>0</v>
      </c>
      <c r="DR49" s="72"/>
      <c r="DS49" s="372">
        <v>36</v>
      </c>
      <c r="DT49" s="68">
        <f t="shared" si="52"/>
        <v>0</v>
      </c>
      <c r="DV49" s="68">
        <f t="shared" si="53"/>
        <v>0</v>
      </c>
      <c r="DX49" s="91"/>
      <c r="DZ49" s="68">
        <f t="shared" si="54"/>
        <v>0</v>
      </c>
      <c r="EA49" s="132"/>
      <c r="EB49" s="72">
        <f t="shared" si="55"/>
        <v>0</v>
      </c>
      <c r="EC49" s="132"/>
      <c r="ED49" s="72">
        <f t="shared" si="7"/>
        <v>0</v>
      </c>
      <c r="EF49" s="364">
        <f t="shared" si="74"/>
        <v>0</v>
      </c>
      <c r="EG49" s="95">
        <f t="shared" si="75"/>
        <v>0</v>
      </c>
      <c r="EH49" s="379">
        <f>(INDEX('30 year Cash Flow'!$H$50:$AK$50,1,'Monthly Loan Amortization'!A49)/12)*$DV$9</f>
        <v>0</v>
      </c>
      <c r="EI49" s="326">
        <f t="shared" si="82"/>
        <v>0</v>
      </c>
      <c r="EJ49" s="326">
        <f t="shared" si="83"/>
        <v>0</v>
      </c>
      <c r="EK49" s="326">
        <f t="shared" si="77"/>
        <v>0</v>
      </c>
      <c r="EL49" s="329">
        <f t="shared" si="9"/>
        <v>0</v>
      </c>
      <c r="EM49" s="329"/>
      <c r="EN49" s="372">
        <v>36</v>
      </c>
      <c r="EO49" s="95">
        <f t="shared" si="56"/>
        <v>0</v>
      </c>
      <c r="EP49" s="132"/>
      <c r="EQ49" s="95">
        <f t="shared" si="57"/>
        <v>0</v>
      </c>
      <c r="ER49" s="132"/>
      <c r="ES49" s="91"/>
      <c r="ET49" s="132"/>
      <c r="EU49" s="95">
        <f t="shared" si="58"/>
        <v>0</v>
      </c>
      <c r="EV49" s="132"/>
      <c r="EW49" s="327">
        <f t="shared" si="59"/>
        <v>0</v>
      </c>
      <c r="EX49" s="132"/>
      <c r="EY49" s="327">
        <f t="shared" si="10"/>
        <v>0</v>
      </c>
      <c r="EZ49" s="132"/>
      <c r="FA49" s="364">
        <f t="shared" si="78"/>
        <v>0</v>
      </c>
      <c r="FB49" s="95">
        <f t="shared" si="79"/>
        <v>0</v>
      </c>
      <c r="FC49" s="379">
        <f>(INDEX('30 year Cash Flow'!$H$50:$AK$50,1,'Monthly Loan Amortization'!A49)/12)*$EQ$9</f>
        <v>0</v>
      </c>
      <c r="FD49" s="326">
        <f t="shared" si="84"/>
        <v>0</v>
      </c>
      <c r="FE49" s="326">
        <f t="shared" si="85"/>
        <v>0</v>
      </c>
      <c r="FF49" s="326">
        <f t="shared" si="81"/>
        <v>0</v>
      </c>
      <c r="FG49" s="329">
        <f t="shared" si="11"/>
        <v>0</v>
      </c>
    </row>
    <row r="50" spans="1:163" x14ac:dyDescent="0.25">
      <c r="A50" s="132">
        <f t="shared" si="61"/>
        <v>4</v>
      </c>
      <c r="B50" s="71">
        <v>37</v>
      </c>
      <c r="C50" s="68">
        <f t="shared" si="12"/>
        <v>0</v>
      </c>
      <c r="E50" s="68">
        <f t="shared" si="13"/>
        <v>0</v>
      </c>
      <c r="G50" s="91"/>
      <c r="I50" s="68">
        <f t="shared" si="14"/>
        <v>0</v>
      </c>
      <c r="K50" s="72">
        <f t="shared" si="15"/>
        <v>0</v>
      </c>
      <c r="M50" s="72">
        <f t="shared" si="0"/>
        <v>0</v>
      </c>
      <c r="N50" s="66"/>
      <c r="O50" s="69"/>
      <c r="Q50" s="71">
        <v>37</v>
      </c>
      <c r="R50" s="68">
        <f t="shared" si="16"/>
        <v>0</v>
      </c>
      <c r="T50" s="68">
        <f t="shared" si="17"/>
        <v>0</v>
      </c>
      <c r="V50" s="91"/>
      <c r="X50" s="68">
        <f t="shared" si="18"/>
        <v>0</v>
      </c>
      <c r="Z50" s="72">
        <f t="shared" si="19"/>
        <v>0</v>
      </c>
      <c r="AB50" s="72" t="e">
        <f t="shared" si="1"/>
        <v>#REF!</v>
      </c>
      <c r="AD50" s="69"/>
      <c r="AF50" s="71">
        <v>37</v>
      </c>
      <c r="AG50" s="68">
        <f t="shared" si="20"/>
        <v>0</v>
      </c>
      <c r="AI50" s="68">
        <f t="shared" si="21"/>
        <v>0</v>
      </c>
      <c r="AK50" s="91"/>
      <c r="AM50" s="68">
        <f t="shared" si="22"/>
        <v>0</v>
      </c>
      <c r="AO50" s="72">
        <f t="shared" si="23"/>
        <v>0</v>
      </c>
      <c r="AQ50" s="72" t="e">
        <f t="shared" si="2"/>
        <v>#REF!</v>
      </c>
      <c r="AS50" s="69"/>
      <c r="AU50" s="71">
        <v>37</v>
      </c>
      <c r="AV50" s="68">
        <f t="shared" si="24"/>
        <v>0</v>
      </c>
      <c r="AX50" s="68">
        <f t="shared" si="25"/>
        <v>0</v>
      </c>
      <c r="AZ50" s="91"/>
      <c r="BB50" s="68">
        <f t="shared" si="26"/>
        <v>0</v>
      </c>
      <c r="BD50" s="72">
        <f t="shared" si="27"/>
        <v>0</v>
      </c>
      <c r="BF50" s="72" t="e">
        <f t="shared" si="3"/>
        <v>#REF!</v>
      </c>
      <c r="BG50" s="72"/>
      <c r="BH50" s="71">
        <v>37</v>
      </c>
      <c r="BI50" s="68">
        <f t="shared" si="28"/>
        <v>0</v>
      </c>
      <c r="BJ50" s="132"/>
      <c r="BK50" s="68">
        <f t="shared" si="29"/>
        <v>0</v>
      </c>
      <c r="BL50" s="132"/>
      <c r="BM50" s="91"/>
      <c r="BN50" s="132"/>
      <c r="BO50" s="68">
        <f t="shared" si="30"/>
        <v>0</v>
      </c>
      <c r="BP50" s="132"/>
      <c r="BQ50" s="72">
        <f t="shared" si="31"/>
        <v>0</v>
      </c>
      <c r="BR50" s="132"/>
      <c r="BS50" s="72">
        <f t="shared" si="4"/>
        <v>0</v>
      </c>
      <c r="BT50" s="72"/>
      <c r="BU50" s="326">
        <f t="shared" si="62"/>
        <v>0</v>
      </c>
      <c r="BV50" s="326">
        <f t="shared" si="32"/>
        <v>0</v>
      </c>
      <c r="BW50" s="326">
        <f t="shared" si="33"/>
        <v>0</v>
      </c>
      <c r="BX50" s="326">
        <f t="shared" si="34"/>
        <v>0</v>
      </c>
      <c r="BY50" s="326">
        <f t="shared" si="63"/>
        <v>0</v>
      </c>
      <c r="BZ50" s="326">
        <f t="shared" si="64"/>
        <v>0</v>
      </c>
      <c r="CA50" s="329">
        <f t="shared" si="36"/>
        <v>0</v>
      </c>
      <c r="CB50" s="132"/>
      <c r="CC50" s="71">
        <v>37</v>
      </c>
      <c r="CD50" s="68">
        <f t="shared" si="37"/>
        <v>0</v>
      </c>
      <c r="CE50" s="132"/>
      <c r="CF50" s="68">
        <f t="shared" si="38"/>
        <v>0</v>
      </c>
      <c r="CG50" s="132"/>
      <c r="CH50" s="91"/>
      <c r="CI50" s="132"/>
      <c r="CJ50" s="68">
        <f t="shared" si="39"/>
        <v>0</v>
      </c>
      <c r="CK50" s="132"/>
      <c r="CL50" s="72">
        <f t="shared" si="40"/>
        <v>0</v>
      </c>
      <c r="CM50" s="132"/>
      <c r="CN50" s="72">
        <f t="shared" si="5"/>
        <v>0</v>
      </c>
      <c r="CO50" s="132"/>
      <c r="CP50" s="326">
        <f t="shared" si="65"/>
        <v>0</v>
      </c>
      <c r="CQ50" s="326">
        <f t="shared" si="66"/>
        <v>0</v>
      </c>
      <c r="CR50" s="326">
        <f t="shared" si="67"/>
        <v>0</v>
      </c>
      <c r="CS50" s="326">
        <f t="shared" si="41"/>
        <v>0</v>
      </c>
      <c r="CT50" s="326">
        <f t="shared" si="42"/>
        <v>0</v>
      </c>
      <c r="CU50" s="326">
        <f t="shared" si="68"/>
        <v>0</v>
      </c>
      <c r="CV50" s="329">
        <f t="shared" si="43"/>
        <v>0</v>
      </c>
      <c r="CW50" s="69"/>
      <c r="CX50" s="71">
        <v>37</v>
      </c>
      <c r="CY50" s="68">
        <f t="shared" si="44"/>
        <v>0</v>
      </c>
      <c r="CZ50" s="132"/>
      <c r="DA50" s="68">
        <f t="shared" si="45"/>
        <v>0</v>
      </c>
      <c r="DB50" s="132"/>
      <c r="DC50" s="91"/>
      <c r="DD50" s="132"/>
      <c r="DE50" s="68">
        <f t="shared" si="46"/>
        <v>0</v>
      </c>
      <c r="DF50" s="132"/>
      <c r="DG50" s="72">
        <f t="shared" si="47"/>
        <v>0</v>
      </c>
      <c r="DH50" s="132"/>
      <c r="DI50" s="72">
        <f t="shared" si="6"/>
        <v>0</v>
      </c>
      <c r="DJ50" s="72"/>
      <c r="DK50" s="326">
        <f t="shared" si="69"/>
        <v>0</v>
      </c>
      <c r="DL50" s="326">
        <f t="shared" si="70"/>
        <v>0</v>
      </c>
      <c r="DM50" s="326">
        <f t="shared" si="48"/>
        <v>0</v>
      </c>
      <c r="DN50" s="326">
        <f t="shared" si="49"/>
        <v>0</v>
      </c>
      <c r="DO50" s="326">
        <f t="shared" si="71"/>
        <v>0</v>
      </c>
      <c r="DP50" s="326">
        <f t="shared" si="72"/>
        <v>0</v>
      </c>
      <c r="DQ50" s="329">
        <f t="shared" si="73"/>
        <v>0</v>
      </c>
      <c r="DR50" s="72"/>
      <c r="DS50" s="372">
        <v>37</v>
      </c>
      <c r="DT50" s="68">
        <f t="shared" si="52"/>
        <v>0</v>
      </c>
      <c r="DV50" s="68">
        <f t="shared" si="53"/>
        <v>0</v>
      </c>
      <c r="DX50" s="91"/>
      <c r="DZ50" s="68">
        <f t="shared" si="54"/>
        <v>0</v>
      </c>
      <c r="EA50" s="132"/>
      <c r="EB50" s="72">
        <f t="shared" si="55"/>
        <v>0</v>
      </c>
      <c r="EC50" s="132"/>
      <c r="ED50" s="72">
        <f t="shared" si="7"/>
        <v>0</v>
      </c>
      <c r="EF50" s="364">
        <f t="shared" si="74"/>
        <v>0</v>
      </c>
      <c r="EG50" s="95">
        <f t="shared" si="75"/>
        <v>0</v>
      </c>
      <c r="EH50" s="379">
        <f>(INDEX('30 year Cash Flow'!$H$50:$AK$50,1,'Monthly Loan Amortization'!A50)/12)*$DV$9</f>
        <v>0</v>
      </c>
      <c r="EI50" s="326">
        <f t="shared" si="76"/>
        <v>0</v>
      </c>
      <c r="EJ50" s="326">
        <f t="shared" ref="EJ50:EJ102" si="86">IF(EH50&gt;EG50,EH50-EG50,0)</f>
        <v>0</v>
      </c>
      <c r="EK50" s="326">
        <f t="shared" si="77"/>
        <v>0</v>
      </c>
      <c r="EL50" s="329">
        <f t="shared" si="9"/>
        <v>0</v>
      </c>
      <c r="EM50" s="329"/>
      <c r="EN50" s="372">
        <v>37</v>
      </c>
      <c r="EO50" s="95">
        <f t="shared" si="56"/>
        <v>0</v>
      </c>
      <c r="EP50" s="132"/>
      <c r="EQ50" s="95">
        <f t="shared" si="57"/>
        <v>0</v>
      </c>
      <c r="ER50" s="132"/>
      <c r="ES50" s="91"/>
      <c r="ET50" s="132"/>
      <c r="EU50" s="95">
        <f t="shared" si="58"/>
        <v>0</v>
      </c>
      <c r="EV50" s="132"/>
      <c r="EW50" s="327">
        <f t="shared" si="59"/>
        <v>0</v>
      </c>
      <c r="EX50" s="132"/>
      <c r="EY50" s="327">
        <f t="shared" si="10"/>
        <v>0</v>
      </c>
      <c r="EZ50" s="132"/>
      <c r="FA50" s="364">
        <f t="shared" si="78"/>
        <v>0</v>
      </c>
      <c r="FB50" s="95">
        <f t="shared" si="79"/>
        <v>0</v>
      </c>
      <c r="FC50" s="379">
        <f>(INDEX('30 year Cash Flow'!$H$50:$AK$50,1,'Monthly Loan Amortization'!A50)/12)*$EQ$9</f>
        <v>0</v>
      </c>
      <c r="FD50" s="326">
        <f t="shared" si="84"/>
        <v>0</v>
      </c>
      <c r="FE50" s="326">
        <f t="shared" si="85"/>
        <v>0</v>
      </c>
      <c r="FF50" s="326">
        <f t="shared" si="81"/>
        <v>0</v>
      </c>
      <c r="FG50" s="329">
        <f t="shared" si="11"/>
        <v>0</v>
      </c>
    </row>
    <row r="51" spans="1:163" x14ac:dyDescent="0.25">
      <c r="A51" s="132">
        <f t="shared" si="61"/>
        <v>4</v>
      </c>
      <c r="B51" s="71">
        <v>38</v>
      </c>
      <c r="C51" s="68">
        <f t="shared" si="12"/>
        <v>0</v>
      </c>
      <c r="E51" s="68">
        <f t="shared" si="13"/>
        <v>0</v>
      </c>
      <c r="G51" s="91"/>
      <c r="I51" s="68">
        <f t="shared" si="14"/>
        <v>0</v>
      </c>
      <c r="K51" s="72">
        <f t="shared" si="15"/>
        <v>0</v>
      </c>
      <c r="M51" s="72">
        <f t="shared" si="0"/>
        <v>0</v>
      </c>
      <c r="N51" s="66"/>
      <c r="O51" s="69"/>
      <c r="Q51" s="71">
        <v>38</v>
      </c>
      <c r="R51" s="68">
        <f t="shared" si="16"/>
        <v>0</v>
      </c>
      <c r="T51" s="68">
        <f t="shared" si="17"/>
        <v>0</v>
      </c>
      <c r="V51" s="91"/>
      <c r="X51" s="68">
        <f t="shared" si="18"/>
        <v>0</v>
      </c>
      <c r="Z51" s="72">
        <f t="shared" si="19"/>
        <v>0</v>
      </c>
      <c r="AB51" s="72" t="e">
        <f t="shared" si="1"/>
        <v>#REF!</v>
      </c>
      <c r="AD51" s="69"/>
      <c r="AF51" s="71">
        <v>38</v>
      </c>
      <c r="AG51" s="68">
        <f t="shared" si="20"/>
        <v>0</v>
      </c>
      <c r="AI51" s="68">
        <f t="shared" si="21"/>
        <v>0</v>
      </c>
      <c r="AK51" s="91"/>
      <c r="AM51" s="68">
        <f t="shared" si="22"/>
        <v>0</v>
      </c>
      <c r="AO51" s="72">
        <f t="shared" si="23"/>
        <v>0</v>
      </c>
      <c r="AQ51" s="72" t="e">
        <f t="shared" si="2"/>
        <v>#REF!</v>
      </c>
      <c r="AS51" s="69"/>
      <c r="AU51" s="71">
        <v>38</v>
      </c>
      <c r="AV51" s="68">
        <f t="shared" si="24"/>
        <v>0</v>
      </c>
      <c r="AX51" s="68">
        <f t="shared" si="25"/>
        <v>0</v>
      </c>
      <c r="AZ51" s="91"/>
      <c r="BB51" s="68">
        <f t="shared" si="26"/>
        <v>0</v>
      </c>
      <c r="BD51" s="72">
        <f t="shared" si="27"/>
        <v>0</v>
      </c>
      <c r="BF51" s="72" t="e">
        <f t="shared" si="3"/>
        <v>#REF!</v>
      </c>
      <c r="BG51" s="72"/>
      <c r="BH51" s="71">
        <v>38</v>
      </c>
      <c r="BI51" s="68">
        <f t="shared" si="28"/>
        <v>0</v>
      </c>
      <c r="BJ51" s="132"/>
      <c r="BK51" s="68">
        <f t="shared" si="29"/>
        <v>0</v>
      </c>
      <c r="BL51" s="132"/>
      <c r="BM51" s="91"/>
      <c r="BN51" s="132"/>
      <c r="BO51" s="68">
        <f t="shared" si="30"/>
        <v>0</v>
      </c>
      <c r="BP51" s="132"/>
      <c r="BQ51" s="72">
        <f t="shared" si="31"/>
        <v>0</v>
      </c>
      <c r="BR51" s="132"/>
      <c r="BS51" s="72">
        <f t="shared" si="4"/>
        <v>0</v>
      </c>
      <c r="BT51" s="72"/>
      <c r="BU51" s="326">
        <f t="shared" si="62"/>
        <v>0</v>
      </c>
      <c r="BV51" s="326">
        <f t="shared" si="32"/>
        <v>0</v>
      </c>
      <c r="BW51" s="326">
        <f t="shared" si="33"/>
        <v>0</v>
      </c>
      <c r="BX51" s="326">
        <f t="shared" si="34"/>
        <v>0</v>
      </c>
      <c r="BY51" s="326">
        <f t="shared" si="63"/>
        <v>0</v>
      </c>
      <c r="BZ51" s="326">
        <f t="shared" si="64"/>
        <v>0</v>
      </c>
      <c r="CA51" s="329">
        <f t="shared" si="36"/>
        <v>0</v>
      </c>
      <c r="CB51" s="132"/>
      <c r="CC51" s="71">
        <v>38</v>
      </c>
      <c r="CD51" s="68">
        <f t="shared" si="37"/>
        <v>0</v>
      </c>
      <c r="CE51" s="132"/>
      <c r="CF51" s="68">
        <f t="shared" si="38"/>
        <v>0</v>
      </c>
      <c r="CG51" s="132"/>
      <c r="CH51" s="91"/>
      <c r="CI51" s="132"/>
      <c r="CJ51" s="68">
        <f t="shared" si="39"/>
        <v>0</v>
      </c>
      <c r="CK51" s="132"/>
      <c r="CL51" s="72">
        <f t="shared" si="40"/>
        <v>0</v>
      </c>
      <c r="CM51" s="132"/>
      <c r="CN51" s="72">
        <f t="shared" si="5"/>
        <v>0</v>
      </c>
      <c r="CO51" s="132"/>
      <c r="CP51" s="326">
        <f t="shared" si="65"/>
        <v>0</v>
      </c>
      <c r="CQ51" s="326">
        <f t="shared" si="66"/>
        <v>0</v>
      </c>
      <c r="CR51" s="326">
        <f t="shared" si="67"/>
        <v>0</v>
      </c>
      <c r="CS51" s="326">
        <f t="shared" si="41"/>
        <v>0</v>
      </c>
      <c r="CT51" s="326">
        <f t="shared" si="42"/>
        <v>0</v>
      </c>
      <c r="CU51" s="326">
        <f t="shared" si="68"/>
        <v>0</v>
      </c>
      <c r="CV51" s="329">
        <f t="shared" si="43"/>
        <v>0</v>
      </c>
      <c r="CW51" s="69"/>
      <c r="CX51" s="71">
        <v>38</v>
      </c>
      <c r="CY51" s="68">
        <f t="shared" si="44"/>
        <v>0</v>
      </c>
      <c r="CZ51" s="132"/>
      <c r="DA51" s="68">
        <f t="shared" si="45"/>
        <v>0</v>
      </c>
      <c r="DB51" s="132"/>
      <c r="DC51" s="91"/>
      <c r="DD51" s="132"/>
      <c r="DE51" s="68">
        <f t="shared" si="46"/>
        <v>0</v>
      </c>
      <c r="DF51" s="132"/>
      <c r="DG51" s="72">
        <f t="shared" si="47"/>
        <v>0</v>
      </c>
      <c r="DH51" s="132"/>
      <c r="DI51" s="72">
        <f t="shared" si="6"/>
        <v>0</v>
      </c>
      <c r="DJ51" s="72"/>
      <c r="DK51" s="326">
        <f t="shared" si="69"/>
        <v>0</v>
      </c>
      <c r="DL51" s="326">
        <f t="shared" si="70"/>
        <v>0</v>
      </c>
      <c r="DM51" s="326">
        <f t="shared" si="48"/>
        <v>0</v>
      </c>
      <c r="DN51" s="326">
        <f t="shared" si="49"/>
        <v>0</v>
      </c>
      <c r="DO51" s="326">
        <f t="shared" si="71"/>
        <v>0</v>
      </c>
      <c r="DP51" s="326">
        <f t="shared" si="72"/>
        <v>0</v>
      </c>
      <c r="DQ51" s="329">
        <f t="shared" si="73"/>
        <v>0</v>
      </c>
      <c r="DR51" s="72"/>
      <c r="DS51" s="372">
        <v>38</v>
      </c>
      <c r="DT51" s="68">
        <f t="shared" si="52"/>
        <v>0</v>
      </c>
      <c r="DV51" s="68">
        <f t="shared" si="53"/>
        <v>0</v>
      </c>
      <c r="DX51" s="91"/>
      <c r="DZ51" s="68">
        <f t="shared" si="54"/>
        <v>0</v>
      </c>
      <c r="EA51" s="132"/>
      <c r="EB51" s="72">
        <f t="shared" si="55"/>
        <v>0</v>
      </c>
      <c r="EC51" s="132"/>
      <c r="ED51" s="72">
        <f t="shared" si="7"/>
        <v>0</v>
      </c>
      <c r="EF51" s="364">
        <f t="shared" si="74"/>
        <v>0</v>
      </c>
      <c r="EG51" s="95">
        <f t="shared" si="75"/>
        <v>0</v>
      </c>
      <c r="EH51" s="379">
        <f>(INDEX('30 year Cash Flow'!$H$50:$AK$50,1,'Monthly Loan Amortization'!A51)/12)*$DV$9</f>
        <v>0</v>
      </c>
      <c r="EI51" s="326">
        <f t="shared" si="76"/>
        <v>0</v>
      </c>
      <c r="EJ51" s="326">
        <f t="shared" si="86"/>
        <v>0</v>
      </c>
      <c r="EK51" s="326">
        <f t="shared" si="77"/>
        <v>0</v>
      </c>
      <c r="EL51" s="329">
        <f t="shared" si="9"/>
        <v>0</v>
      </c>
      <c r="EM51" s="329"/>
      <c r="EN51" s="372">
        <v>38</v>
      </c>
      <c r="EO51" s="95">
        <f t="shared" si="56"/>
        <v>0</v>
      </c>
      <c r="EP51" s="132"/>
      <c r="EQ51" s="95">
        <f t="shared" si="57"/>
        <v>0</v>
      </c>
      <c r="ER51" s="132"/>
      <c r="ES51" s="91"/>
      <c r="ET51" s="132"/>
      <c r="EU51" s="95">
        <f t="shared" si="58"/>
        <v>0</v>
      </c>
      <c r="EV51" s="132"/>
      <c r="EW51" s="327">
        <f t="shared" si="59"/>
        <v>0</v>
      </c>
      <c r="EX51" s="132"/>
      <c r="EY51" s="327">
        <f t="shared" si="10"/>
        <v>0</v>
      </c>
      <c r="EZ51" s="132"/>
      <c r="FA51" s="364">
        <f t="shared" si="78"/>
        <v>0</v>
      </c>
      <c r="FB51" s="95">
        <f t="shared" si="79"/>
        <v>0</v>
      </c>
      <c r="FC51" s="379">
        <f>(INDEX('30 year Cash Flow'!$H$50:$AK$50,1,'Monthly Loan Amortization'!A51)/12)*$EQ$9</f>
        <v>0</v>
      </c>
      <c r="FD51" s="326">
        <f t="shared" si="84"/>
        <v>0</v>
      </c>
      <c r="FE51" s="326">
        <f t="shared" si="85"/>
        <v>0</v>
      </c>
      <c r="FF51" s="326">
        <f t="shared" si="81"/>
        <v>0</v>
      </c>
      <c r="FG51" s="329">
        <f t="shared" si="11"/>
        <v>0</v>
      </c>
    </row>
    <row r="52" spans="1:163" x14ac:dyDescent="0.25">
      <c r="A52" s="132">
        <f t="shared" si="61"/>
        <v>4</v>
      </c>
      <c r="B52" s="71">
        <v>39</v>
      </c>
      <c r="C52" s="68">
        <f t="shared" si="12"/>
        <v>0</v>
      </c>
      <c r="E52" s="68">
        <f t="shared" si="13"/>
        <v>0</v>
      </c>
      <c r="G52" s="91"/>
      <c r="I52" s="68">
        <f t="shared" si="14"/>
        <v>0</v>
      </c>
      <c r="K52" s="72">
        <f t="shared" si="15"/>
        <v>0</v>
      </c>
      <c r="M52" s="72">
        <f t="shared" si="0"/>
        <v>0</v>
      </c>
      <c r="N52" s="66"/>
      <c r="O52" s="69"/>
      <c r="Q52" s="71">
        <v>39</v>
      </c>
      <c r="R52" s="68">
        <f t="shared" si="16"/>
        <v>0</v>
      </c>
      <c r="T52" s="68">
        <f t="shared" si="17"/>
        <v>0</v>
      </c>
      <c r="V52" s="91"/>
      <c r="X52" s="68">
        <f t="shared" si="18"/>
        <v>0</v>
      </c>
      <c r="Z52" s="72">
        <f t="shared" si="19"/>
        <v>0</v>
      </c>
      <c r="AB52" s="72" t="e">
        <f t="shared" si="1"/>
        <v>#REF!</v>
      </c>
      <c r="AD52" s="69"/>
      <c r="AF52" s="71">
        <v>39</v>
      </c>
      <c r="AG52" s="68">
        <f t="shared" si="20"/>
        <v>0</v>
      </c>
      <c r="AI52" s="68">
        <f t="shared" si="21"/>
        <v>0</v>
      </c>
      <c r="AK52" s="91"/>
      <c r="AM52" s="68">
        <f t="shared" si="22"/>
        <v>0</v>
      </c>
      <c r="AO52" s="72">
        <f t="shared" si="23"/>
        <v>0</v>
      </c>
      <c r="AQ52" s="72" t="e">
        <f t="shared" si="2"/>
        <v>#REF!</v>
      </c>
      <c r="AS52" s="69"/>
      <c r="AU52" s="71">
        <v>39</v>
      </c>
      <c r="AV52" s="68">
        <f t="shared" si="24"/>
        <v>0</v>
      </c>
      <c r="AX52" s="68">
        <f t="shared" si="25"/>
        <v>0</v>
      </c>
      <c r="AZ52" s="91"/>
      <c r="BB52" s="68">
        <f t="shared" si="26"/>
        <v>0</v>
      </c>
      <c r="BD52" s="72">
        <f t="shared" si="27"/>
        <v>0</v>
      </c>
      <c r="BF52" s="72" t="e">
        <f t="shared" si="3"/>
        <v>#REF!</v>
      </c>
      <c r="BG52" s="72"/>
      <c r="BH52" s="71">
        <v>39</v>
      </c>
      <c r="BI52" s="68">
        <f t="shared" si="28"/>
        <v>0</v>
      </c>
      <c r="BJ52" s="132"/>
      <c r="BK52" s="68">
        <f t="shared" si="29"/>
        <v>0</v>
      </c>
      <c r="BL52" s="132"/>
      <c r="BM52" s="91"/>
      <c r="BN52" s="132"/>
      <c r="BO52" s="68">
        <f t="shared" si="30"/>
        <v>0</v>
      </c>
      <c r="BP52" s="132"/>
      <c r="BQ52" s="72">
        <f t="shared" si="31"/>
        <v>0</v>
      </c>
      <c r="BR52" s="132"/>
      <c r="BS52" s="72">
        <f t="shared" si="4"/>
        <v>0</v>
      </c>
      <c r="BT52" s="72"/>
      <c r="BU52" s="326">
        <f t="shared" si="62"/>
        <v>0</v>
      </c>
      <c r="BV52" s="326">
        <f t="shared" si="32"/>
        <v>0</v>
      </c>
      <c r="BW52" s="326">
        <f t="shared" si="33"/>
        <v>0</v>
      </c>
      <c r="BX52" s="326">
        <f t="shared" si="34"/>
        <v>0</v>
      </c>
      <c r="BY52" s="326">
        <f t="shared" si="63"/>
        <v>0</v>
      </c>
      <c r="BZ52" s="326">
        <f t="shared" si="64"/>
        <v>0</v>
      </c>
      <c r="CA52" s="329">
        <f t="shared" si="36"/>
        <v>0</v>
      </c>
      <c r="CB52" s="132"/>
      <c r="CC52" s="71">
        <v>39</v>
      </c>
      <c r="CD52" s="68">
        <f t="shared" si="37"/>
        <v>0</v>
      </c>
      <c r="CE52" s="132"/>
      <c r="CF52" s="68">
        <f t="shared" si="38"/>
        <v>0</v>
      </c>
      <c r="CG52" s="132"/>
      <c r="CH52" s="91"/>
      <c r="CI52" s="132"/>
      <c r="CJ52" s="68">
        <f t="shared" si="39"/>
        <v>0</v>
      </c>
      <c r="CK52" s="132"/>
      <c r="CL52" s="72">
        <f t="shared" si="40"/>
        <v>0</v>
      </c>
      <c r="CM52" s="132"/>
      <c r="CN52" s="72">
        <f t="shared" si="5"/>
        <v>0</v>
      </c>
      <c r="CO52" s="132"/>
      <c r="CP52" s="326">
        <f t="shared" si="65"/>
        <v>0</v>
      </c>
      <c r="CQ52" s="326">
        <f t="shared" si="66"/>
        <v>0</v>
      </c>
      <c r="CR52" s="326">
        <f t="shared" si="67"/>
        <v>0</v>
      </c>
      <c r="CS52" s="326">
        <f t="shared" si="41"/>
        <v>0</v>
      </c>
      <c r="CT52" s="326">
        <f t="shared" si="42"/>
        <v>0</v>
      </c>
      <c r="CU52" s="326">
        <f t="shared" si="68"/>
        <v>0</v>
      </c>
      <c r="CV52" s="329">
        <f t="shared" si="43"/>
        <v>0</v>
      </c>
      <c r="CW52" s="69"/>
      <c r="CX52" s="71">
        <v>39</v>
      </c>
      <c r="CY52" s="68">
        <f t="shared" si="44"/>
        <v>0</v>
      </c>
      <c r="CZ52" s="132"/>
      <c r="DA52" s="68">
        <f t="shared" si="45"/>
        <v>0</v>
      </c>
      <c r="DB52" s="132"/>
      <c r="DC52" s="91"/>
      <c r="DD52" s="132"/>
      <c r="DE52" s="68">
        <f t="shared" si="46"/>
        <v>0</v>
      </c>
      <c r="DF52" s="132"/>
      <c r="DG52" s="72">
        <f t="shared" si="47"/>
        <v>0</v>
      </c>
      <c r="DH52" s="132"/>
      <c r="DI52" s="72">
        <f t="shared" si="6"/>
        <v>0</v>
      </c>
      <c r="DJ52" s="72"/>
      <c r="DK52" s="326">
        <f t="shared" si="69"/>
        <v>0</v>
      </c>
      <c r="DL52" s="326">
        <f t="shared" si="70"/>
        <v>0</v>
      </c>
      <c r="DM52" s="326">
        <f t="shared" si="48"/>
        <v>0</v>
      </c>
      <c r="DN52" s="326">
        <f t="shared" si="49"/>
        <v>0</v>
      </c>
      <c r="DO52" s="326">
        <f t="shared" si="71"/>
        <v>0</v>
      </c>
      <c r="DP52" s="326">
        <f t="shared" si="72"/>
        <v>0</v>
      </c>
      <c r="DQ52" s="329">
        <f t="shared" si="73"/>
        <v>0</v>
      </c>
      <c r="DR52" s="72"/>
      <c r="DS52" s="372">
        <v>39</v>
      </c>
      <c r="DT52" s="68">
        <f t="shared" si="52"/>
        <v>0</v>
      </c>
      <c r="DV52" s="68">
        <f t="shared" si="53"/>
        <v>0</v>
      </c>
      <c r="DX52" s="91"/>
      <c r="DZ52" s="68">
        <f t="shared" si="54"/>
        <v>0</v>
      </c>
      <c r="EA52" s="132"/>
      <c r="EB52" s="72">
        <f t="shared" si="55"/>
        <v>0</v>
      </c>
      <c r="EC52" s="132"/>
      <c r="ED52" s="72">
        <f t="shared" si="7"/>
        <v>0</v>
      </c>
      <c r="EF52" s="364">
        <f t="shared" si="74"/>
        <v>0</v>
      </c>
      <c r="EG52" s="95">
        <f t="shared" si="75"/>
        <v>0</v>
      </c>
      <c r="EH52" s="379">
        <f>(INDEX('30 year Cash Flow'!$H$50:$AK$50,1,'Monthly Loan Amortization'!A52)/12)*$DV$9</f>
        <v>0</v>
      </c>
      <c r="EI52" s="326">
        <f t="shared" si="76"/>
        <v>0</v>
      </c>
      <c r="EJ52" s="326">
        <f t="shared" si="86"/>
        <v>0</v>
      </c>
      <c r="EK52" s="326">
        <f t="shared" si="77"/>
        <v>0</v>
      </c>
      <c r="EL52" s="329">
        <f t="shared" si="9"/>
        <v>0</v>
      </c>
      <c r="EM52" s="329"/>
      <c r="EN52" s="372">
        <v>39</v>
      </c>
      <c r="EO52" s="95">
        <f t="shared" si="56"/>
        <v>0</v>
      </c>
      <c r="EP52" s="132"/>
      <c r="EQ52" s="95">
        <f t="shared" si="57"/>
        <v>0</v>
      </c>
      <c r="ER52" s="132"/>
      <c r="ES52" s="91"/>
      <c r="ET52" s="132"/>
      <c r="EU52" s="95">
        <f t="shared" si="58"/>
        <v>0</v>
      </c>
      <c r="EV52" s="132"/>
      <c r="EW52" s="327">
        <f t="shared" si="59"/>
        <v>0</v>
      </c>
      <c r="EX52" s="132"/>
      <c r="EY52" s="327">
        <f t="shared" si="10"/>
        <v>0</v>
      </c>
      <c r="EZ52" s="132"/>
      <c r="FA52" s="364">
        <f t="shared" si="78"/>
        <v>0</v>
      </c>
      <c r="FB52" s="95">
        <f t="shared" si="79"/>
        <v>0</v>
      </c>
      <c r="FC52" s="379">
        <f>(INDEX('30 year Cash Flow'!$H$50:$AK$50,1,'Monthly Loan Amortization'!A52)/12)*$EQ$9</f>
        <v>0</v>
      </c>
      <c r="FD52" s="326">
        <f t="shared" si="84"/>
        <v>0</v>
      </c>
      <c r="FE52" s="326">
        <f t="shared" si="85"/>
        <v>0</v>
      </c>
      <c r="FF52" s="326">
        <f t="shared" si="81"/>
        <v>0</v>
      </c>
      <c r="FG52" s="329">
        <f t="shared" si="11"/>
        <v>0</v>
      </c>
    </row>
    <row r="53" spans="1:163" x14ac:dyDescent="0.25">
      <c r="A53" s="132">
        <f t="shared" si="61"/>
        <v>4</v>
      </c>
      <c r="B53" s="71">
        <v>40</v>
      </c>
      <c r="C53" s="68">
        <f t="shared" si="12"/>
        <v>0</v>
      </c>
      <c r="E53" s="68">
        <f t="shared" si="13"/>
        <v>0</v>
      </c>
      <c r="G53" s="91"/>
      <c r="I53" s="68">
        <f t="shared" si="14"/>
        <v>0</v>
      </c>
      <c r="K53" s="72">
        <f t="shared" si="15"/>
        <v>0</v>
      </c>
      <c r="M53" s="72">
        <f t="shared" si="0"/>
        <v>0</v>
      </c>
      <c r="N53" s="66"/>
      <c r="O53" s="69"/>
      <c r="Q53" s="71">
        <v>40</v>
      </c>
      <c r="R53" s="68">
        <f t="shared" si="16"/>
        <v>0</v>
      </c>
      <c r="T53" s="68">
        <f t="shared" si="17"/>
        <v>0</v>
      </c>
      <c r="V53" s="91"/>
      <c r="X53" s="68">
        <f t="shared" si="18"/>
        <v>0</v>
      </c>
      <c r="Z53" s="72">
        <f t="shared" si="19"/>
        <v>0</v>
      </c>
      <c r="AB53" s="72" t="e">
        <f t="shared" si="1"/>
        <v>#REF!</v>
      </c>
      <c r="AD53" s="69"/>
      <c r="AF53" s="71">
        <v>40</v>
      </c>
      <c r="AG53" s="68">
        <f t="shared" si="20"/>
        <v>0</v>
      </c>
      <c r="AI53" s="68">
        <f t="shared" si="21"/>
        <v>0</v>
      </c>
      <c r="AK53" s="91"/>
      <c r="AM53" s="68">
        <f t="shared" si="22"/>
        <v>0</v>
      </c>
      <c r="AO53" s="72">
        <f t="shared" si="23"/>
        <v>0</v>
      </c>
      <c r="AQ53" s="72" t="e">
        <f t="shared" si="2"/>
        <v>#REF!</v>
      </c>
      <c r="AS53" s="69"/>
      <c r="AU53" s="71">
        <v>40</v>
      </c>
      <c r="AV53" s="68">
        <f t="shared" si="24"/>
        <v>0</v>
      </c>
      <c r="AX53" s="68">
        <f t="shared" si="25"/>
        <v>0</v>
      </c>
      <c r="AZ53" s="91"/>
      <c r="BB53" s="68">
        <f t="shared" si="26"/>
        <v>0</v>
      </c>
      <c r="BD53" s="72">
        <f t="shared" si="27"/>
        <v>0</v>
      </c>
      <c r="BF53" s="72" t="e">
        <f t="shared" si="3"/>
        <v>#REF!</v>
      </c>
      <c r="BG53" s="72"/>
      <c r="BH53" s="71">
        <v>40</v>
      </c>
      <c r="BI53" s="68">
        <f t="shared" si="28"/>
        <v>0</v>
      </c>
      <c r="BJ53" s="132"/>
      <c r="BK53" s="68">
        <f t="shared" si="29"/>
        <v>0</v>
      </c>
      <c r="BL53" s="132"/>
      <c r="BM53" s="91"/>
      <c r="BN53" s="132"/>
      <c r="BO53" s="68">
        <f t="shared" si="30"/>
        <v>0</v>
      </c>
      <c r="BP53" s="132"/>
      <c r="BQ53" s="72">
        <f t="shared" si="31"/>
        <v>0</v>
      </c>
      <c r="BR53" s="132"/>
      <c r="BS53" s="72">
        <f t="shared" si="4"/>
        <v>0</v>
      </c>
      <c r="BT53" s="72"/>
      <c r="BU53" s="326">
        <f t="shared" si="62"/>
        <v>0</v>
      </c>
      <c r="BV53" s="326">
        <f t="shared" si="32"/>
        <v>0</v>
      </c>
      <c r="BW53" s="326">
        <f t="shared" si="33"/>
        <v>0</v>
      </c>
      <c r="BX53" s="326">
        <f t="shared" si="34"/>
        <v>0</v>
      </c>
      <c r="BY53" s="326">
        <f t="shared" si="63"/>
        <v>0</v>
      </c>
      <c r="BZ53" s="326">
        <f t="shared" si="64"/>
        <v>0</v>
      </c>
      <c r="CA53" s="329">
        <f t="shared" si="36"/>
        <v>0</v>
      </c>
      <c r="CB53" s="132"/>
      <c r="CC53" s="71">
        <v>40</v>
      </c>
      <c r="CD53" s="68">
        <f t="shared" si="37"/>
        <v>0</v>
      </c>
      <c r="CE53" s="132"/>
      <c r="CF53" s="68">
        <f t="shared" si="38"/>
        <v>0</v>
      </c>
      <c r="CG53" s="132"/>
      <c r="CH53" s="91"/>
      <c r="CI53" s="132"/>
      <c r="CJ53" s="68">
        <f t="shared" si="39"/>
        <v>0</v>
      </c>
      <c r="CK53" s="132"/>
      <c r="CL53" s="72">
        <f t="shared" si="40"/>
        <v>0</v>
      </c>
      <c r="CM53" s="132"/>
      <c r="CN53" s="72">
        <f t="shared" si="5"/>
        <v>0</v>
      </c>
      <c r="CO53" s="132"/>
      <c r="CP53" s="326">
        <f t="shared" si="65"/>
        <v>0</v>
      </c>
      <c r="CQ53" s="326">
        <f t="shared" si="66"/>
        <v>0</v>
      </c>
      <c r="CR53" s="326">
        <f t="shared" si="67"/>
        <v>0</v>
      </c>
      <c r="CS53" s="326">
        <f t="shared" si="41"/>
        <v>0</v>
      </c>
      <c r="CT53" s="326">
        <f t="shared" si="42"/>
        <v>0</v>
      </c>
      <c r="CU53" s="326">
        <f t="shared" si="68"/>
        <v>0</v>
      </c>
      <c r="CV53" s="329">
        <f t="shared" si="43"/>
        <v>0</v>
      </c>
      <c r="CW53" s="69"/>
      <c r="CX53" s="71">
        <v>40</v>
      </c>
      <c r="CY53" s="68">
        <f t="shared" si="44"/>
        <v>0</v>
      </c>
      <c r="CZ53" s="132"/>
      <c r="DA53" s="68">
        <f t="shared" si="45"/>
        <v>0</v>
      </c>
      <c r="DB53" s="132"/>
      <c r="DC53" s="91"/>
      <c r="DD53" s="132"/>
      <c r="DE53" s="68">
        <f t="shared" si="46"/>
        <v>0</v>
      </c>
      <c r="DF53" s="132"/>
      <c r="DG53" s="72">
        <f t="shared" si="47"/>
        <v>0</v>
      </c>
      <c r="DH53" s="132"/>
      <c r="DI53" s="72">
        <f t="shared" si="6"/>
        <v>0</v>
      </c>
      <c r="DJ53" s="72"/>
      <c r="DK53" s="326">
        <f t="shared" si="69"/>
        <v>0</v>
      </c>
      <c r="DL53" s="326">
        <f t="shared" si="70"/>
        <v>0</v>
      </c>
      <c r="DM53" s="326">
        <f t="shared" si="48"/>
        <v>0</v>
      </c>
      <c r="DN53" s="326">
        <f t="shared" si="49"/>
        <v>0</v>
      </c>
      <c r="DO53" s="326">
        <f t="shared" si="71"/>
        <v>0</v>
      </c>
      <c r="DP53" s="326">
        <f t="shared" si="72"/>
        <v>0</v>
      </c>
      <c r="DQ53" s="329">
        <f t="shared" si="73"/>
        <v>0</v>
      </c>
      <c r="DR53" s="72"/>
      <c r="DS53" s="372">
        <v>40</v>
      </c>
      <c r="DT53" s="68">
        <f t="shared" si="52"/>
        <v>0</v>
      </c>
      <c r="DV53" s="68">
        <f t="shared" si="53"/>
        <v>0</v>
      </c>
      <c r="DX53" s="91"/>
      <c r="DZ53" s="68">
        <f t="shared" si="54"/>
        <v>0</v>
      </c>
      <c r="EA53" s="132"/>
      <c r="EB53" s="72">
        <f t="shared" si="55"/>
        <v>0</v>
      </c>
      <c r="EC53" s="132"/>
      <c r="ED53" s="72">
        <f t="shared" si="7"/>
        <v>0</v>
      </c>
      <c r="EF53" s="364">
        <f t="shared" si="74"/>
        <v>0</v>
      </c>
      <c r="EG53" s="95">
        <f t="shared" si="75"/>
        <v>0</v>
      </c>
      <c r="EH53" s="379">
        <f>(INDEX('30 year Cash Flow'!$H$50:$AK$50,1,'Monthly Loan Amortization'!A53)/12)*$DV$9</f>
        <v>0</v>
      </c>
      <c r="EI53" s="326">
        <f t="shared" si="76"/>
        <v>0</v>
      </c>
      <c r="EJ53" s="326">
        <f t="shared" si="86"/>
        <v>0</v>
      </c>
      <c r="EK53" s="326">
        <f t="shared" si="77"/>
        <v>0</v>
      </c>
      <c r="EL53" s="329">
        <f t="shared" si="9"/>
        <v>0</v>
      </c>
      <c r="EM53" s="329"/>
      <c r="EN53" s="372">
        <v>40</v>
      </c>
      <c r="EO53" s="95">
        <f t="shared" si="56"/>
        <v>0</v>
      </c>
      <c r="EP53" s="132"/>
      <c r="EQ53" s="95">
        <f t="shared" si="57"/>
        <v>0</v>
      </c>
      <c r="ER53" s="132"/>
      <c r="ES53" s="91"/>
      <c r="ET53" s="132"/>
      <c r="EU53" s="95">
        <f t="shared" si="58"/>
        <v>0</v>
      </c>
      <c r="EV53" s="132"/>
      <c r="EW53" s="327">
        <f t="shared" si="59"/>
        <v>0</v>
      </c>
      <c r="EX53" s="132"/>
      <c r="EY53" s="327">
        <f t="shared" si="10"/>
        <v>0</v>
      </c>
      <c r="EZ53" s="132"/>
      <c r="FA53" s="364">
        <f t="shared" si="78"/>
        <v>0</v>
      </c>
      <c r="FB53" s="95">
        <f t="shared" si="79"/>
        <v>0</v>
      </c>
      <c r="FC53" s="379">
        <f>(INDEX('30 year Cash Flow'!$H$50:$AK$50,1,'Monthly Loan Amortization'!A53)/12)*$EQ$9</f>
        <v>0</v>
      </c>
      <c r="FD53" s="326">
        <f t="shared" si="84"/>
        <v>0</v>
      </c>
      <c r="FE53" s="326">
        <f t="shared" si="85"/>
        <v>0</v>
      </c>
      <c r="FF53" s="326">
        <f t="shared" si="81"/>
        <v>0</v>
      </c>
      <c r="FG53" s="329">
        <f t="shared" si="11"/>
        <v>0</v>
      </c>
    </row>
    <row r="54" spans="1:163" x14ac:dyDescent="0.25">
      <c r="A54" s="132">
        <f t="shared" si="61"/>
        <v>4</v>
      </c>
      <c r="B54" s="71">
        <v>41</v>
      </c>
      <c r="C54" s="68">
        <f t="shared" si="12"/>
        <v>0</v>
      </c>
      <c r="E54" s="68">
        <f t="shared" si="13"/>
        <v>0</v>
      </c>
      <c r="G54" s="91"/>
      <c r="I54" s="68">
        <f t="shared" si="14"/>
        <v>0</v>
      </c>
      <c r="K54" s="72">
        <f t="shared" si="15"/>
        <v>0</v>
      </c>
      <c r="M54" s="72">
        <f t="shared" si="0"/>
        <v>0</v>
      </c>
      <c r="N54" s="66"/>
      <c r="O54" s="69"/>
      <c r="Q54" s="71">
        <v>41</v>
      </c>
      <c r="R54" s="68">
        <f t="shared" si="16"/>
        <v>0</v>
      </c>
      <c r="T54" s="68">
        <f t="shared" si="17"/>
        <v>0</v>
      </c>
      <c r="V54" s="91"/>
      <c r="X54" s="68">
        <f t="shared" si="18"/>
        <v>0</v>
      </c>
      <c r="Z54" s="72">
        <f t="shared" si="19"/>
        <v>0</v>
      </c>
      <c r="AB54" s="72" t="e">
        <f t="shared" si="1"/>
        <v>#REF!</v>
      </c>
      <c r="AD54" s="69"/>
      <c r="AF54" s="71">
        <v>41</v>
      </c>
      <c r="AG54" s="68">
        <f t="shared" si="20"/>
        <v>0</v>
      </c>
      <c r="AI54" s="68">
        <f t="shared" si="21"/>
        <v>0</v>
      </c>
      <c r="AK54" s="91"/>
      <c r="AM54" s="68">
        <f t="shared" si="22"/>
        <v>0</v>
      </c>
      <c r="AO54" s="72">
        <f t="shared" si="23"/>
        <v>0</v>
      </c>
      <c r="AQ54" s="72" t="e">
        <f t="shared" si="2"/>
        <v>#REF!</v>
      </c>
      <c r="AS54" s="69"/>
      <c r="AU54" s="71">
        <v>41</v>
      </c>
      <c r="AV54" s="68">
        <f t="shared" si="24"/>
        <v>0</v>
      </c>
      <c r="AX54" s="68">
        <f t="shared" si="25"/>
        <v>0</v>
      </c>
      <c r="AZ54" s="91"/>
      <c r="BB54" s="68">
        <f t="shared" si="26"/>
        <v>0</v>
      </c>
      <c r="BD54" s="72">
        <f t="shared" si="27"/>
        <v>0</v>
      </c>
      <c r="BF54" s="72" t="e">
        <f t="shared" si="3"/>
        <v>#REF!</v>
      </c>
      <c r="BG54" s="72"/>
      <c r="BH54" s="71">
        <v>41</v>
      </c>
      <c r="BI54" s="68">
        <f t="shared" si="28"/>
        <v>0</v>
      </c>
      <c r="BJ54" s="132"/>
      <c r="BK54" s="68">
        <f t="shared" si="29"/>
        <v>0</v>
      </c>
      <c r="BL54" s="132"/>
      <c r="BM54" s="91"/>
      <c r="BN54" s="132"/>
      <c r="BO54" s="68">
        <f t="shared" si="30"/>
        <v>0</v>
      </c>
      <c r="BP54" s="132"/>
      <c r="BQ54" s="72">
        <f t="shared" si="31"/>
        <v>0</v>
      </c>
      <c r="BR54" s="132"/>
      <c r="BS54" s="72">
        <f t="shared" si="4"/>
        <v>0</v>
      </c>
      <c r="BT54" s="72"/>
      <c r="BU54" s="326">
        <f t="shared" si="62"/>
        <v>0</v>
      </c>
      <c r="BV54" s="326">
        <f t="shared" si="32"/>
        <v>0</v>
      </c>
      <c r="BW54" s="326">
        <f t="shared" si="33"/>
        <v>0</v>
      </c>
      <c r="BX54" s="326">
        <f t="shared" si="34"/>
        <v>0</v>
      </c>
      <c r="BY54" s="326">
        <f t="shared" si="63"/>
        <v>0</v>
      </c>
      <c r="BZ54" s="326">
        <f t="shared" si="64"/>
        <v>0</v>
      </c>
      <c r="CA54" s="329">
        <f t="shared" si="36"/>
        <v>0</v>
      </c>
      <c r="CB54" s="132"/>
      <c r="CC54" s="71">
        <v>41</v>
      </c>
      <c r="CD54" s="68">
        <f t="shared" si="37"/>
        <v>0</v>
      </c>
      <c r="CE54" s="132"/>
      <c r="CF54" s="68">
        <f t="shared" si="38"/>
        <v>0</v>
      </c>
      <c r="CG54" s="132"/>
      <c r="CH54" s="91"/>
      <c r="CI54" s="132"/>
      <c r="CJ54" s="68">
        <f t="shared" si="39"/>
        <v>0</v>
      </c>
      <c r="CK54" s="132"/>
      <c r="CL54" s="72">
        <f t="shared" si="40"/>
        <v>0</v>
      </c>
      <c r="CM54" s="132"/>
      <c r="CN54" s="72">
        <f t="shared" si="5"/>
        <v>0</v>
      </c>
      <c r="CO54" s="132"/>
      <c r="CP54" s="326">
        <f t="shared" si="65"/>
        <v>0</v>
      </c>
      <c r="CQ54" s="326">
        <f t="shared" si="66"/>
        <v>0</v>
      </c>
      <c r="CR54" s="326">
        <f t="shared" si="67"/>
        <v>0</v>
      </c>
      <c r="CS54" s="326">
        <f t="shared" si="41"/>
        <v>0</v>
      </c>
      <c r="CT54" s="326">
        <f t="shared" si="42"/>
        <v>0</v>
      </c>
      <c r="CU54" s="326">
        <f t="shared" si="68"/>
        <v>0</v>
      </c>
      <c r="CV54" s="329">
        <f t="shared" si="43"/>
        <v>0</v>
      </c>
      <c r="CW54" s="69"/>
      <c r="CX54" s="71">
        <v>41</v>
      </c>
      <c r="CY54" s="68">
        <f t="shared" si="44"/>
        <v>0</v>
      </c>
      <c r="CZ54" s="132"/>
      <c r="DA54" s="68">
        <f t="shared" si="45"/>
        <v>0</v>
      </c>
      <c r="DB54" s="132"/>
      <c r="DC54" s="91"/>
      <c r="DD54" s="132"/>
      <c r="DE54" s="68">
        <f t="shared" si="46"/>
        <v>0</v>
      </c>
      <c r="DF54" s="132"/>
      <c r="DG54" s="72">
        <f t="shared" si="47"/>
        <v>0</v>
      </c>
      <c r="DH54" s="132"/>
      <c r="DI54" s="72">
        <f t="shared" si="6"/>
        <v>0</v>
      </c>
      <c r="DJ54" s="72"/>
      <c r="DK54" s="326">
        <f t="shared" si="69"/>
        <v>0</v>
      </c>
      <c r="DL54" s="326">
        <f t="shared" si="70"/>
        <v>0</v>
      </c>
      <c r="DM54" s="326">
        <f t="shared" si="48"/>
        <v>0</v>
      </c>
      <c r="DN54" s="326">
        <f t="shared" si="49"/>
        <v>0</v>
      </c>
      <c r="DO54" s="326">
        <f t="shared" si="71"/>
        <v>0</v>
      </c>
      <c r="DP54" s="326">
        <f t="shared" si="72"/>
        <v>0</v>
      </c>
      <c r="DQ54" s="329">
        <f t="shared" si="73"/>
        <v>0</v>
      </c>
      <c r="DR54" s="72"/>
      <c r="DS54" s="372">
        <v>41</v>
      </c>
      <c r="DT54" s="68">
        <f t="shared" si="52"/>
        <v>0</v>
      </c>
      <c r="DV54" s="68">
        <f t="shared" si="53"/>
        <v>0</v>
      </c>
      <c r="DX54" s="91"/>
      <c r="DZ54" s="68">
        <f t="shared" si="54"/>
        <v>0</v>
      </c>
      <c r="EA54" s="132"/>
      <c r="EB54" s="72">
        <f t="shared" si="55"/>
        <v>0</v>
      </c>
      <c r="EC54" s="132"/>
      <c r="ED54" s="72">
        <f t="shared" si="7"/>
        <v>0</v>
      </c>
      <c r="EF54" s="364">
        <f t="shared" si="74"/>
        <v>0</v>
      </c>
      <c r="EG54" s="95">
        <f t="shared" si="75"/>
        <v>0</v>
      </c>
      <c r="EH54" s="379">
        <f>(INDEX('30 year Cash Flow'!$H$50:$AK$50,1,'Monthly Loan Amortization'!A54)/12)*$DV$9</f>
        <v>0</v>
      </c>
      <c r="EI54" s="326">
        <f t="shared" si="76"/>
        <v>0</v>
      </c>
      <c r="EJ54" s="326">
        <f t="shared" si="86"/>
        <v>0</v>
      </c>
      <c r="EK54" s="326">
        <f t="shared" si="77"/>
        <v>0</v>
      </c>
      <c r="EL54" s="329">
        <f t="shared" si="9"/>
        <v>0</v>
      </c>
      <c r="EM54" s="329"/>
      <c r="EN54" s="372">
        <v>41</v>
      </c>
      <c r="EO54" s="95">
        <f t="shared" si="56"/>
        <v>0</v>
      </c>
      <c r="EP54" s="132"/>
      <c r="EQ54" s="95">
        <f t="shared" si="57"/>
        <v>0</v>
      </c>
      <c r="ER54" s="132"/>
      <c r="ES54" s="91"/>
      <c r="ET54" s="132"/>
      <c r="EU54" s="95">
        <f t="shared" si="58"/>
        <v>0</v>
      </c>
      <c r="EV54" s="132"/>
      <c r="EW54" s="327">
        <f t="shared" si="59"/>
        <v>0</v>
      </c>
      <c r="EX54" s="132"/>
      <c r="EY54" s="327">
        <f t="shared" si="10"/>
        <v>0</v>
      </c>
      <c r="EZ54" s="132"/>
      <c r="FA54" s="364">
        <f t="shared" si="78"/>
        <v>0</v>
      </c>
      <c r="FB54" s="95">
        <f t="shared" si="79"/>
        <v>0</v>
      </c>
      <c r="FC54" s="379">
        <f>(INDEX('30 year Cash Flow'!$H$50:$AK$50,1,'Monthly Loan Amortization'!A54)/12)*$EQ$9</f>
        <v>0</v>
      </c>
      <c r="FD54" s="326">
        <f t="shared" si="84"/>
        <v>0</v>
      </c>
      <c r="FE54" s="326">
        <f t="shared" si="85"/>
        <v>0</v>
      </c>
      <c r="FF54" s="326">
        <f t="shared" si="81"/>
        <v>0</v>
      </c>
      <c r="FG54" s="329">
        <f t="shared" si="11"/>
        <v>0</v>
      </c>
    </row>
    <row r="55" spans="1:163" x14ac:dyDescent="0.25">
      <c r="A55" s="132">
        <f t="shared" si="61"/>
        <v>4</v>
      </c>
      <c r="B55" s="71">
        <v>42</v>
      </c>
      <c r="C55" s="68">
        <f t="shared" si="12"/>
        <v>0</v>
      </c>
      <c r="E55" s="68">
        <f t="shared" si="13"/>
        <v>0</v>
      </c>
      <c r="G55" s="91"/>
      <c r="I55" s="68">
        <f t="shared" si="14"/>
        <v>0</v>
      </c>
      <c r="K55" s="72">
        <f t="shared" si="15"/>
        <v>0</v>
      </c>
      <c r="M55" s="72">
        <f t="shared" si="0"/>
        <v>0</v>
      </c>
      <c r="N55" s="66"/>
      <c r="O55" s="69"/>
      <c r="Q55" s="71">
        <v>42</v>
      </c>
      <c r="R55" s="68">
        <f t="shared" si="16"/>
        <v>0</v>
      </c>
      <c r="T55" s="68">
        <f t="shared" si="17"/>
        <v>0</v>
      </c>
      <c r="V55" s="91"/>
      <c r="X55" s="68">
        <f t="shared" si="18"/>
        <v>0</v>
      </c>
      <c r="Z55" s="72">
        <f t="shared" si="19"/>
        <v>0</v>
      </c>
      <c r="AB55" s="72" t="e">
        <f t="shared" si="1"/>
        <v>#REF!</v>
      </c>
      <c r="AD55" s="69"/>
      <c r="AF55" s="71">
        <v>42</v>
      </c>
      <c r="AG55" s="68">
        <f t="shared" si="20"/>
        <v>0</v>
      </c>
      <c r="AI55" s="68">
        <f t="shared" si="21"/>
        <v>0</v>
      </c>
      <c r="AK55" s="91"/>
      <c r="AM55" s="68">
        <f t="shared" si="22"/>
        <v>0</v>
      </c>
      <c r="AO55" s="72">
        <f t="shared" si="23"/>
        <v>0</v>
      </c>
      <c r="AQ55" s="72" t="e">
        <f t="shared" si="2"/>
        <v>#REF!</v>
      </c>
      <c r="AS55" s="69"/>
      <c r="AU55" s="71">
        <v>42</v>
      </c>
      <c r="AV55" s="68">
        <f t="shared" si="24"/>
        <v>0</v>
      </c>
      <c r="AX55" s="68">
        <f t="shared" si="25"/>
        <v>0</v>
      </c>
      <c r="AZ55" s="91"/>
      <c r="BB55" s="68">
        <f t="shared" si="26"/>
        <v>0</v>
      </c>
      <c r="BD55" s="72">
        <f t="shared" si="27"/>
        <v>0</v>
      </c>
      <c r="BF55" s="72" t="e">
        <f t="shared" si="3"/>
        <v>#REF!</v>
      </c>
      <c r="BG55" s="72"/>
      <c r="BH55" s="71">
        <v>42</v>
      </c>
      <c r="BI55" s="68">
        <f t="shared" si="28"/>
        <v>0</v>
      </c>
      <c r="BJ55" s="132"/>
      <c r="BK55" s="68">
        <f t="shared" si="29"/>
        <v>0</v>
      </c>
      <c r="BL55" s="132"/>
      <c r="BM55" s="91"/>
      <c r="BN55" s="132"/>
      <c r="BO55" s="68">
        <f t="shared" si="30"/>
        <v>0</v>
      </c>
      <c r="BP55" s="132"/>
      <c r="BQ55" s="72">
        <f t="shared" si="31"/>
        <v>0</v>
      </c>
      <c r="BR55" s="132"/>
      <c r="BS55" s="72">
        <f t="shared" si="4"/>
        <v>0</v>
      </c>
      <c r="BT55" s="72"/>
      <c r="BU55" s="326">
        <f t="shared" si="62"/>
        <v>0</v>
      </c>
      <c r="BV55" s="326">
        <f t="shared" si="32"/>
        <v>0</v>
      </c>
      <c r="BW55" s="326">
        <f t="shared" si="33"/>
        <v>0</v>
      </c>
      <c r="BX55" s="326">
        <f t="shared" si="34"/>
        <v>0</v>
      </c>
      <c r="BY55" s="326">
        <f t="shared" si="63"/>
        <v>0</v>
      </c>
      <c r="BZ55" s="326">
        <f t="shared" si="64"/>
        <v>0</v>
      </c>
      <c r="CA55" s="329">
        <f t="shared" si="36"/>
        <v>0</v>
      </c>
      <c r="CB55" s="132"/>
      <c r="CC55" s="71">
        <v>42</v>
      </c>
      <c r="CD55" s="68">
        <f t="shared" si="37"/>
        <v>0</v>
      </c>
      <c r="CE55" s="132"/>
      <c r="CF55" s="68">
        <f t="shared" si="38"/>
        <v>0</v>
      </c>
      <c r="CG55" s="132"/>
      <c r="CH55" s="91"/>
      <c r="CI55" s="132"/>
      <c r="CJ55" s="68">
        <f t="shared" si="39"/>
        <v>0</v>
      </c>
      <c r="CK55" s="132"/>
      <c r="CL55" s="72">
        <f t="shared" si="40"/>
        <v>0</v>
      </c>
      <c r="CM55" s="132"/>
      <c r="CN55" s="72">
        <f t="shared" si="5"/>
        <v>0</v>
      </c>
      <c r="CO55" s="132"/>
      <c r="CP55" s="326">
        <f t="shared" si="65"/>
        <v>0</v>
      </c>
      <c r="CQ55" s="326">
        <f t="shared" si="66"/>
        <v>0</v>
      </c>
      <c r="CR55" s="326">
        <f t="shared" si="67"/>
        <v>0</v>
      </c>
      <c r="CS55" s="326">
        <f t="shared" si="41"/>
        <v>0</v>
      </c>
      <c r="CT55" s="326">
        <f t="shared" si="42"/>
        <v>0</v>
      </c>
      <c r="CU55" s="326">
        <f t="shared" si="68"/>
        <v>0</v>
      </c>
      <c r="CV55" s="329">
        <f t="shared" si="43"/>
        <v>0</v>
      </c>
      <c r="CW55" s="69"/>
      <c r="CX55" s="71">
        <v>42</v>
      </c>
      <c r="CY55" s="68">
        <f t="shared" si="44"/>
        <v>0</v>
      </c>
      <c r="CZ55" s="132"/>
      <c r="DA55" s="68">
        <f t="shared" si="45"/>
        <v>0</v>
      </c>
      <c r="DB55" s="132"/>
      <c r="DC55" s="91"/>
      <c r="DD55" s="132"/>
      <c r="DE55" s="68">
        <f t="shared" si="46"/>
        <v>0</v>
      </c>
      <c r="DF55" s="132"/>
      <c r="DG55" s="72">
        <f t="shared" si="47"/>
        <v>0</v>
      </c>
      <c r="DH55" s="132"/>
      <c r="DI55" s="72">
        <f t="shared" si="6"/>
        <v>0</v>
      </c>
      <c r="DJ55" s="72"/>
      <c r="DK55" s="326">
        <f t="shared" si="69"/>
        <v>0</v>
      </c>
      <c r="DL55" s="326">
        <f t="shared" si="70"/>
        <v>0</v>
      </c>
      <c r="DM55" s="326">
        <f t="shared" si="48"/>
        <v>0</v>
      </c>
      <c r="DN55" s="326">
        <f t="shared" si="49"/>
        <v>0</v>
      </c>
      <c r="DO55" s="326">
        <f t="shared" si="71"/>
        <v>0</v>
      </c>
      <c r="DP55" s="326">
        <f t="shared" si="72"/>
        <v>0</v>
      </c>
      <c r="DQ55" s="329">
        <f t="shared" si="73"/>
        <v>0</v>
      </c>
      <c r="DR55" s="72"/>
      <c r="DS55" s="372">
        <v>42</v>
      </c>
      <c r="DT55" s="68">
        <f t="shared" si="52"/>
        <v>0</v>
      </c>
      <c r="DV55" s="68">
        <f t="shared" si="53"/>
        <v>0</v>
      </c>
      <c r="DX55" s="91"/>
      <c r="DZ55" s="68">
        <f t="shared" si="54"/>
        <v>0</v>
      </c>
      <c r="EA55" s="132"/>
      <c r="EB55" s="72">
        <f t="shared" si="55"/>
        <v>0</v>
      </c>
      <c r="EC55" s="132"/>
      <c r="ED55" s="72">
        <f t="shared" si="7"/>
        <v>0</v>
      </c>
      <c r="EF55" s="364">
        <f t="shared" si="74"/>
        <v>0</v>
      </c>
      <c r="EG55" s="95">
        <f t="shared" si="75"/>
        <v>0</v>
      </c>
      <c r="EH55" s="379">
        <f>(INDEX('30 year Cash Flow'!$H$50:$AK$50,1,'Monthly Loan Amortization'!A55)/12)*$DV$9</f>
        <v>0</v>
      </c>
      <c r="EI55" s="326">
        <f t="shared" si="76"/>
        <v>0</v>
      </c>
      <c r="EJ55" s="326">
        <f t="shared" si="86"/>
        <v>0</v>
      </c>
      <c r="EK55" s="326">
        <f t="shared" si="77"/>
        <v>0</v>
      </c>
      <c r="EL55" s="329">
        <f t="shared" si="9"/>
        <v>0</v>
      </c>
      <c r="EM55" s="329"/>
      <c r="EN55" s="372">
        <v>42</v>
      </c>
      <c r="EO55" s="95">
        <f t="shared" si="56"/>
        <v>0</v>
      </c>
      <c r="EP55" s="132"/>
      <c r="EQ55" s="95">
        <f t="shared" si="57"/>
        <v>0</v>
      </c>
      <c r="ER55" s="132"/>
      <c r="ES55" s="91"/>
      <c r="ET55" s="132"/>
      <c r="EU55" s="95">
        <f t="shared" si="58"/>
        <v>0</v>
      </c>
      <c r="EV55" s="132"/>
      <c r="EW55" s="327">
        <f t="shared" si="59"/>
        <v>0</v>
      </c>
      <c r="EX55" s="132"/>
      <c r="EY55" s="327">
        <f t="shared" si="10"/>
        <v>0</v>
      </c>
      <c r="EZ55" s="132"/>
      <c r="FA55" s="364">
        <f t="shared" si="78"/>
        <v>0</v>
      </c>
      <c r="FB55" s="95">
        <f t="shared" si="79"/>
        <v>0</v>
      </c>
      <c r="FC55" s="379">
        <f>(INDEX('30 year Cash Flow'!$H$50:$AK$50,1,'Monthly Loan Amortization'!A55)/12)*$EQ$9</f>
        <v>0</v>
      </c>
      <c r="FD55" s="326">
        <f t="shared" si="84"/>
        <v>0</v>
      </c>
      <c r="FE55" s="326">
        <f t="shared" si="85"/>
        <v>0</v>
      </c>
      <c r="FF55" s="326">
        <f t="shared" si="81"/>
        <v>0</v>
      </c>
      <c r="FG55" s="329">
        <f t="shared" si="11"/>
        <v>0</v>
      </c>
    </row>
    <row r="56" spans="1:163" x14ac:dyDescent="0.25">
      <c r="A56" s="132">
        <f t="shared" si="61"/>
        <v>4</v>
      </c>
      <c r="B56" s="71">
        <v>43</v>
      </c>
      <c r="C56" s="68">
        <f t="shared" si="12"/>
        <v>0</v>
      </c>
      <c r="E56" s="68">
        <f t="shared" si="13"/>
        <v>0</v>
      </c>
      <c r="G56" s="91"/>
      <c r="I56" s="68">
        <f t="shared" si="14"/>
        <v>0</v>
      </c>
      <c r="K56" s="72">
        <f t="shared" si="15"/>
        <v>0</v>
      </c>
      <c r="M56" s="72">
        <f t="shared" si="0"/>
        <v>0</v>
      </c>
      <c r="N56" s="66"/>
      <c r="O56" s="69"/>
      <c r="Q56" s="71">
        <v>43</v>
      </c>
      <c r="R56" s="68">
        <f t="shared" si="16"/>
        <v>0</v>
      </c>
      <c r="T56" s="68">
        <f t="shared" si="17"/>
        <v>0</v>
      </c>
      <c r="V56" s="91"/>
      <c r="X56" s="68">
        <f t="shared" si="18"/>
        <v>0</v>
      </c>
      <c r="Z56" s="72">
        <f t="shared" si="19"/>
        <v>0</v>
      </c>
      <c r="AB56" s="72" t="e">
        <f t="shared" si="1"/>
        <v>#REF!</v>
      </c>
      <c r="AD56" s="69"/>
      <c r="AF56" s="71">
        <v>43</v>
      </c>
      <c r="AG56" s="68">
        <f t="shared" si="20"/>
        <v>0</v>
      </c>
      <c r="AI56" s="68">
        <f t="shared" si="21"/>
        <v>0</v>
      </c>
      <c r="AK56" s="91"/>
      <c r="AM56" s="68">
        <f t="shared" si="22"/>
        <v>0</v>
      </c>
      <c r="AO56" s="72">
        <f t="shared" si="23"/>
        <v>0</v>
      </c>
      <c r="AQ56" s="72" t="e">
        <f t="shared" si="2"/>
        <v>#REF!</v>
      </c>
      <c r="AS56" s="69"/>
      <c r="AU56" s="71">
        <v>43</v>
      </c>
      <c r="AV56" s="68">
        <f t="shared" si="24"/>
        <v>0</v>
      </c>
      <c r="AX56" s="68">
        <f t="shared" si="25"/>
        <v>0</v>
      </c>
      <c r="AZ56" s="91"/>
      <c r="BB56" s="68">
        <f t="shared" si="26"/>
        <v>0</v>
      </c>
      <c r="BD56" s="72">
        <f t="shared" si="27"/>
        <v>0</v>
      </c>
      <c r="BF56" s="72" t="e">
        <f t="shared" si="3"/>
        <v>#REF!</v>
      </c>
      <c r="BG56" s="72"/>
      <c r="BH56" s="71">
        <v>43</v>
      </c>
      <c r="BI56" s="68">
        <f t="shared" si="28"/>
        <v>0</v>
      </c>
      <c r="BJ56" s="132"/>
      <c r="BK56" s="68">
        <f t="shared" si="29"/>
        <v>0</v>
      </c>
      <c r="BL56" s="132"/>
      <c r="BM56" s="91"/>
      <c r="BN56" s="132"/>
      <c r="BO56" s="68">
        <f t="shared" si="30"/>
        <v>0</v>
      </c>
      <c r="BP56" s="132"/>
      <c r="BQ56" s="72">
        <f t="shared" si="31"/>
        <v>0</v>
      </c>
      <c r="BR56" s="132"/>
      <c r="BS56" s="72">
        <f t="shared" si="4"/>
        <v>0</v>
      </c>
      <c r="BT56" s="72"/>
      <c r="BU56" s="326">
        <f t="shared" si="62"/>
        <v>0</v>
      </c>
      <c r="BV56" s="326">
        <f t="shared" si="32"/>
        <v>0</v>
      </c>
      <c r="BW56" s="326">
        <f t="shared" si="33"/>
        <v>0</v>
      </c>
      <c r="BX56" s="326">
        <f t="shared" si="34"/>
        <v>0</v>
      </c>
      <c r="BY56" s="326">
        <f t="shared" si="63"/>
        <v>0</v>
      </c>
      <c r="BZ56" s="326">
        <f t="shared" si="64"/>
        <v>0</v>
      </c>
      <c r="CA56" s="329">
        <f t="shared" si="36"/>
        <v>0</v>
      </c>
      <c r="CB56" s="132"/>
      <c r="CC56" s="71">
        <v>43</v>
      </c>
      <c r="CD56" s="68">
        <f t="shared" si="37"/>
        <v>0</v>
      </c>
      <c r="CE56" s="132"/>
      <c r="CF56" s="68">
        <f t="shared" si="38"/>
        <v>0</v>
      </c>
      <c r="CG56" s="132"/>
      <c r="CH56" s="91"/>
      <c r="CI56" s="132"/>
      <c r="CJ56" s="68">
        <f t="shared" si="39"/>
        <v>0</v>
      </c>
      <c r="CK56" s="132"/>
      <c r="CL56" s="72">
        <f t="shared" si="40"/>
        <v>0</v>
      </c>
      <c r="CM56" s="132"/>
      <c r="CN56" s="72">
        <f t="shared" si="5"/>
        <v>0</v>
      </c>
      <c r="CO56" s="132"/>
      <c r="CP56" s="326">
        <f t="shared" si="65"/>
        <v>0</v>
      </c>
      <c r="CQ56" s="326">
        <f t="shared" si="66"/>
        <v>0</v>
      </c>
      <c r="CR56" s="326">
        <f t="shared" si="67"/>
        <v>0</v>
      </c>
      <c r="CS56" s="326">
        <f t="shared" si="41"/>
        <v>0</v>
      </c>
      <c r="CT56" s="326">
        <f t="shared" si="42"/>
        <v>0</v>
      </c>
      <c r="CU56" s="326">
        <f t="shared" si="68"/>
        <v>0</v>
      </c>
      <c r="CV56" s="329">
        <f t="shared" si="43"/>
        <v>0</v>
      </c>
      <c r="CW56" s="69"/>
      <c r="CX56" s="71">
        <v>43</v>
      </c>
      <c r="CY56" s="68">
        <f t="shared" si="44"/>
        <v>0</v>
      </c>
      <c r="CZ56" s="132"/>
      <c r="DA56" s="68">
        <f t="shared" si="45"/>
        <v>0</v>
      </c>
      <c r="DB56" s="132"/>
      <c r="DC56" s="91"/>
      <c r="DD56" s="132"/>
      <c r="DE56" s="68">
        <f t="shared" si="46"/>
        <v>0</v>
      </c>
      <c r="DF56" s="132"/>
      <c r="DG56" s="72">
        <f t="shared" si="47"/>
        <v>0</v>
      </c>
      <c r="DH56" s="132"/>
      <c r="DI56" s="72">
        <f t="shared" si="6"/>
        <v>0</v>
      </c>
      <c r="DJ56" s="72"/>
      <c r="DK56" s="326">
        <f t="shared" si="69"/>
        <v>0</v>
      </c>
      <c r="DL56" s="326">
        <f t="shared" si="70"/>
        <v>0</v>
      </c>
      <c r="DM56" s="326">
        <f t="shared" si="48"/>
        <v>0</v>
      </c>
      <c r="DN56" s="326">
        <f t="shared" si="49"/>
        <v>0</v>
      </c>
      <c r="DO56" s="326">
        <f t="shared" si="71"/>
        <v>0</v>
      </c>
      <c r="DP56" s="326">
        <f t="shared" si="72"/>
        <v>0</v>
      </c>
      <c r="DQ56" s="329">
        <f t="shared" si="73"/>
        <v>0</v>
      </c>
      <c r="DR56" s="72"/>
      <c r="DS56" s="372">
        <v>43</v>
      </c>
      <c r="DT56" s="68">
        <f t="shared" si="52"/>
        <v>0</v>
      </c>
      <c r="DV56" s="68">
        <f t="shared" si="53"/>
        <v>0</v>
      </c>
      <c r="DX56" s="91"/>
      <c r="DZ56" s="68">
        <f t="shared" si="54"/>
        <v>0</v>
      </c>
      <c r="EA56" s="132"/>
      <c r="EB56" s="72">
        <f t="shared" si="55"/>
        <v>0</v>
      </c>
      <c r="EC56" s="132"/>
      <c r="ED56" s="72">
        <f t="shared" si="7"/>
        <v>0</v>
      </c>
      <c r="EF56" s="364">
        <f t="shared" si="74"/>
        <v>0</v>
      </c>
      <c r="EG56" s="95">
        <f t="shared" si="75"/>
        <v>0</v>
      </c>
      <c r="EH56" s="379">
        <f>(INDEX('30 year Cash Flow'!$H$50:$AK$50,1,'Monthly Loan Amortization'!A56)/12)*$DV$9</f>
        <v>0</v>
      </c>
      <c r="EI56" s="326">
        <f t="shared" si="76"/>
        <v>0</v>
      </c>
      <c r="EJ56" s="326">
        <f t="shared" si="86"/>
        <v>0</v>
      </c>
      <c r="EK56" s="326">
        <f t="shared" si="77"/>
        <v>0</v>
      </c>
      <c r="EL56" s="329">
        <f t="shared" si="9"/>
        <v>0</v>
      </c>
      <c r="EM56" s="329"/>
      <c r="EN56" s="372">
        <v>43</v>
      </c>
      <c r="EO56" s="95">
        <f t="shared" si="56"/>
        <v>0</v>
      </c>
      <c r="EP56" s="132"/>
      <c r="EQ56" s="95">
        <f t="shared" si="57"/>
        <v>0</v>
      </c>
      <c r="ER56" s="132"/>
      <c r="ES56" s="91"/>
      <c r="ET56" s="132"/>
      <c r="EU56" s="95">
        <f t="shared" si="58"/>
        <v>0</v>
      </c>
      <c r="EV56" s="132"/>
      <c r="EW56" s="327">
        <f t="shared" si="59"/>
        <v>0</v>
      </c>
      <c r="EX56" s="132"/>
      <c r="EY56" s="327">
        <f t="shared" si="10"/>
        <v>0</v>
      </c>
      <c r="EZ56" s="132"/>
      <c r="FA56" s="364">
        <f t="shared" si="78"/>
        <v>0</v>
      </c>
      <c r="FB56" s="95">
        <f t="shared" si="79"/>
        <v>0</v>
      </c>
      <c r="FC56" s="379">
        <f>(INDEX('30 year Cash Flow'!$H$50:$AK$50,1,'Monthly Loan Amortization'!A56)/12)*$EQ$9</f>
        <v>0</v>
      </c>
      <c r="FD56" s="326">
        <f t="shared" si="84"/>
        <v>0</v>
      </c>
      <c r="FE56" s="326">
        <f t="shared" si="85"/>
        <v>0</v>
      </c>
      <c r="FF56" s="326">
        <f t="shared" si="81"/>
        <v>0</v>
      </c>
      <c r="FG56" s="329">
        <f t="shared" si="11"/>
        <v>0</v>
      </c>
    </row>
    <row r="57" spans="1:163" x14ac:dyDescent="0.25">
      <c r="A57" s="132">
        <f t="shared" si="61"/>
        <v>4</v>
      </c>
      <c r="B57" s="71">
        <v>44</v>
      </c>
      <c r="C57" s="68">
        <f t="shared" si="12"/>
        <v>0</v>
      </c>
      <c r="E57" s="68">
        <f t="shared" si="13"/>
        <v>0</v>
      </c>
      <c r="G57" s="91"/>
      <c r="I57" s="68">
        <f t="shared" si="14"/>
        <v>0</v>
      </c>
      <c r="K57" s="72">
        <f t="shared" si="15"/>
        <v>0</v>
      </c>
      <c r="M57" s="72">
        <f t="shared" si="0"/>
        <v>0</v>
      </c>
      <c r="N57" s="66"/>
      <c r="O57" s="69"/>
      <c r="Q57" s="71">
        <v>44</v>
      </c>
      <c r="R57" s="68">
        <f t="shared" si="16"/>
        <v>0</v>
      </c>
      <c r="T57" s="68">
        <f t="shared" si="17"/>
        <v>0</v>
      </c>
      <c r="V57" s="91"/>
      <c r="X57" s="68">
        <f t="shared" si="18"/>
        <v>0</v>
      </c>
      <c r="Z57" s="72">
        <f t="shared" si="19"/>
        <v>0</v>
      </c>
      <c r="AB57" s="72" t="e">
        <f t="shared" si="1"/>
        <v>#REF!</v>
      </c>
      <c r="AD57" s="69"/>
      <c r="AF57" s="71">
        <v>44</v>
      </c>
      <c r="AG57" s="68">
        <f t="shared" si="20"/>
        <v>0</v>
      </c>
      <c r="AI57" s="68">
        <f t="shared" si="21"/>
        <v>0</v>
      </c>
      <c r="AK57" s="91"/>
      <c r="AM57" s="68">
        <f t="shared" si="22"/>
        <v>0</v>
      </c>
      <c r="AO57" s="72">
        <f t="shared" si="23"/>
        <v>0</v>
      </c>
      <c r="AQ57" s="72" t="e">
        <f t="shared" si="2"/>
        <v>#REF!</v>
      </c>
      <c r="AS57" s="69"/>
      <c r="AU57" s="71">
        <v>44</v>
      </c>
      <c r="AV57" s="68">
        <f t="shared" si="24"/>
        <v>0</v>
      </c>
      <c r="AX57" s="68">
        <f t="shared" si="25"/>
        <v>0</v>
      </c>
      <c r="AZ57" s="91"/>
      <c r="BB57" s="68">
        <f t="shared" si="26"/>
        <v>0</v>
      </c>
      <c r="BD57" s="72">
        <f t="shared" si="27"/>
        <v>0</v>
      </c>
      <c r="BF57" s="72" t="e">
        <f t="shared" si="3"/>
        <v>#REF!</v>
      </c>
      <c r="BG57" s="72"/>
      <c r="BH57" s="71">
        <v>44</v>
      </c>
      <c r="BI57" s="68">
        <f t="shared" si="28"/>
        <v>0</v>
      </c>
      <c r="BJ57" s="132"/>
      <c r="BK57" s="68">
        <f t="shared" si="29"/>
        <v>0</v>
      </c>
      <c r="BL57" s="132"/>
      <c r="BM57" s="91"/>
      <c r="BN57" s="132"/>
      <c r="BO57" s="68">
        <f t="shared" si="30"/>
        <v>0</v>
      </c>
      <c r="BP57" s="132"/>
      <c r="BQ57" s="72">
        <f t="shared" si="31"/>
        <v>0</v>
      </c>
      <c r="BR57" s="132"/>
      <c r="BS57" s="72">
        <f t="shared" si="4"/>
        <v>0</v>
      </c>
      <c r="BT57" s="72"/>
      <c r="BU57" s="326">
        <f t="shared" si="62"/>
        <v>0</v>
      </c>
      <c r="BV57" s="326">
        <f t="shared" si="32"/>
        <v>0</v>
      </c>
      <c r="BW57" s="326">
        <f t="shared" si="33"/>
        <v>0</v>
      </c>
      <c r="BX57" s="326">
        <f t="shared" si="34"/>
        <v>0</v>
      </c>
      <c r="BY57" s="326">
        <f t="shared" si="63"/>
        <v>0</v>
      </c>
      <c r="BZ57" s="326">
        <f t="shared" si="64"/>
        <v>0</v>
      </c>
      <c r="CA57" s="329">
        <f t="shared" si="36"/>
        <v>0</v>
      </c>
      <c r="CB57" s="132"/>
      <c r="CC57" s="71">
        <v>44</v>
      </c>
      <c r="CD57" s="68">
        <f t="shared" si="37"/>
        <v>0</v>
      </c>
      <c r="CE57" s="132"/>
      <c r="CF57" s="68">
        <f t="shared" si="38"/>
        <v>0</v>
      </c>
      <c r="CG57" s="132"/>
      <c r="CH57" s="91"/>
      <c r="CI57" s="132"/>
      <c r="CJ57" s="68">
        <f t="shared" si="39"/>
        <v>0</v>
      </c>
      <c r="CK57" s="132"/>
      <c r="CL57" s="72">
        <f t="shared" si="40"/>
        <v>0</v>
      </c>
      <c r="CM57" s="132"/>
      <c r="CN57" s="72">
        <f t="shared" si="5"/>
        <v>0</v>
      </c>
      <c r="CO57" s="132"/>
      <c r="CP57" s="326">
        <f t="shared" si="65"/>
        <v>0</v>
      </c>
      <c r="CQ57" s="326">
        <f t="shared" si="66"/>
        <v>0</v>
      </c>
      <c r="CR57" s="326">
        <f t="shared" si="67"/>
        <v>0</v>
      </c>
      <c r="CS57" s="326">
        <f t="shared" si="41"/>
        <v>0</v>
      </c>
      <c r="CT57" s="326">
        <f t="shared" si="42"/>
        <v>0</v>
      </c>
      <c r="CU57" s="326">
        <f t="shared" si="68"/>
        <v>0</v>
      </c>
      <c r="CV57" s="329">
        <f t="shared" si="43"/>
        <v>0</v>
      </c>
      <c r="CW57" s="69"/>
      <c r="CX57" s="71">
        <v>44</v>
      </c>
      <c r="CY57" s="68">
        <f t="shared" si="44"/>
        <v>0</v>
      </c>
      <c r="CZ57" s="132"/>
      <c r="DA57" s="68">
        <f t="shared" si="45"/>
        <v>0</v>
      </c>
      <c r="DB57" s="132"/>
      <c r="DC57" s="91"/>
      <c r="DD57" s="132"/>
      <c r="DE57" s="68">
        <f t="shared" si="46"/>
        <v>0</v>
      </c>
      <c r="DF57" s="132"/>
      <c r="DG57" s="72">
        <f t="shared" si="47"/>
        <v>0</v>
      </c>
      <c r="DH57" s="132"/>
      <c r="DI57" s="72">
        <f t="shared" si="6"/>
        <v>0</v>
      </c>
      <c r="DJ57" s="72"/>
      <c r="DK57" s="326">
        <f t="shared" si="69"/>
        <v>0</v>
      </c>
      <c r="DL57" s="326">
        <f t="shared" si="70"/>
        <v>0</v>
      </c>
      <c r="DM57" s="326">
        <f t="shared" si="48"/>
        <v>0</v>
      </c>
      <c r="DN57" s="326">
        <f t="shared" si="49"/>
        <v>0</v>
      </c>
      <c r="DO57" s="326">
        <f t="shared" si="71"/>
        <v>0</v>
      </c>
      <c r="DP57" s="326">
        <f t="shared" si="72"/>
        <v>0</v>
      </c>
      <c r="DQ57" s="329">
        <f t="shared" si="73"/>
        <v>0</v>
      </c>
      <c r="DR57" s="72"/>
      <c r="DS57" s="372">
        <v>44</v>
      </c>
      <c r="DT57" s="68">
        <f t="shared" si="52"/>
        <v>0</v>
      </c>
      <c r="DV57" s="68">
        <f t="shared" si="53"/>
        <v>0</v>
      </c>
      <c r="DX57" s="91"/>
      <c r="DZ57" s="68">
        <f t="shared" si="54"/>
        <v>0</v>
      </c>
      <c r="EA57" s="132"/>
      <c r="EB57" s="72">
        <f t="shared" si="55"/>
        <v>0</v>
      </c>
      <c r="EC57" s="132"/>
      <c r="ED57" s="72">
        <f t="shared" si="7"/>
        <v>0</v>
      </c>
      <c r="EF57" s="364">
        <f t="shared" si="74"/>
        <v>0</v>
      </c>
      <c r="EG57" s="95">
        <f t="shared" si="75"/>
        <v>0</v>
      </c>
      <c r="EH57" s="379">
        <f>(INDEX('30 year Cash Flow'!$H$50:$AK$50,1,'Monthly Loan Amortization'!A57)/12)*$DV$9</f>
        <v>0</v>
      </c>
      <c r="EI57" s="326">
        <f t="shared" si="76"/>
        <v>0</v>
      </c>
      <c r="EJ57" s="326">
        <f t="shared" si="86"/>
        <v>0</v>
      </c>
      <c r="EK57" s="326">
        <f t="shared" si="77"/>
        <v>0</v>
      </c>
      <c r="EL57" s="329">
        <f t="shared" si="9"/>
        <v>0</v>
      </c>
      <c r="EM57" s="329"/>
      <c r="EN57" s="372">
        <v>44</v>
      </c>
      <c r="EO57" s="95">
        <f t="shared" si="56"/>
        <v>0</v>
      </c>
      <c r="EP57" s="132"/>
      <c r="EQ57" s="95">
        <f t="shared" si="57"/>
        <v>0</v>
      </c>
      <c r="ER57" s="132"/>
      <c r="ES57" s="91"/>
      <c r="ET57" s="132"/>
      <c r="EU57" s="95">
        <f t="shared" si="58"/>
        <v>0</v>
      </c>
      <c r="EV57" s="132"/>
      <c r="EW57" s="327">
        <f t="shared" si="59"/>
        <v>0</v>
      </c>
      <c r="EX57" s="132"/>
      <c r="EY57" s="327">
        <f t="shared" si="10"/>
        <v>0</v>
      </c>
      <c r="EZ57" s="132"/>
      <c r="FA57" s="364">
        <f t="shared" si="78"/>
        <v>0</v>
      </c>
      <c r="FB57" s="95">
        <f t="shared" si="79"/>
        <v>0</v>
      </c>
      <c r="FC57" s="379">
        <f>(INDEX('30 year Cash Flow'!$H$50:$AK$50,1,'Monthly Loan Amortization'!A57)/12)*$EQ$9</f>
        <v>0</v>
      </c>
      <c r="FD57" s="326">
        <f t="shared" si="84"/>
        <v>0</v>
      </c>
      <c r="FE57" s="326">
        <f t="shared" si="85"/>
        <v>0</v>
      </c>
      <c r="FF57" s="326">
        <f t="shared" si="81"/>
        <v>0</v>
      </c>
      <c r="FG57" s="329">
        <f t="shared" si="11"/>
        <v>0</v>
      </c>
    </row>
    <row r="58" spans="1:163" x14ac:dyDescent="0.25">
      <c r="A58" s="132">
        <f t="shared" si="61"/>
        <v>4</v>
      </c>
      <c r="B58" s="71">
        <v>45</v>
      </c>
      <c r="C58" s="68">
        <f t="shared" si="12"/>
        <v>0</v>
      </c>
      <c r="E58" s="68">
        <f t="shared" si="13"/>
        <v>0</v>
      </c>
      <c r="G58" s="91"/>
      <c r="I58" s="68">
        <f t="shared" si="14"/>
        <v>0</v>
      </c>
      <c r="K58" s="72">
        <f t="shared" si="15"/>
        <v>0</v>
      </c>
      <c r="M58" s="72">
        <f t="shared" si="0"/>
        <v>0</v>
      </c>
      <c r="N58" s="66"/>
      <c r="O58" s="69"/>
      <c r="Q58" s="71">
        <v>45</v>
      </c>
      <c r="R58" s="68">
        <f t="shared" si="16"/>
        <v>0</v>
      </c>
      <c r="T58" s="68">
        <f t="shared" si="17"/>
        <v>0</v>
      </c>
      <c r="V58" s="91"/>
      <c r="X58" s="68">
        <f t="shared" si="18"/>
        <v>0</v>
      </c>
      <c r="Z58" s="72">
        <f t="shared" si="19"/>
        <v>0</v>
      </c>
      <c r="AB58" s="72" t="e">
        <f t="shared" si="1"/>
        <v>#REF!</v>
      </c>
      <c r="AD58" s="69"/>
      <c r="AF58" s="71">
        <v>45</v>
      </c>
      <c r="AG58" s="68">
        <f t="shared" si="20"/>
        <v>0</v>
      </c>
      <c r="AI58" s="68">
        <f t="shared" si="21"/>
        <v>0</v>
      </c>
      <c r="AK58" s="91"/>
      <c r="AM58" s="68">
        <f t="shared" si="22"/>
        <v>0</v>
      </c>
      <c r="AO58" s="72">
        <f t="shared" si="23"/>
        <v>0</v>
      </c>
      <c r="AQ58" s="72" t="e">
        <f t="shared" si="2"/>
        <v>#REF!</v>
      </c>
      <c r="AS58" s="69"/>
      <c r="AU58" s="71">
        <v>45</v>
      </c>
      <c r="AV58" s="68">
        <f t="shared" si="24"/>
        <v>0</v>
      </c>
      <c r="AX58" s="68">
        <f t="shared" si="25"/>
        <v>0</v>
      </c>
      <c r="AZ58" s="91"/>
      <c r="BB58" s="68">
        <f t="shared" si="26"/>
        <v>0</v>
      </c>
      <c r="BD58" s="72">
        <f t="shared" si="27"/>
        <v>0</v>
      </c>
      <c r="BF58" s="72" t="e">
        <f t="shared" si="3"/>
        <v>#REF!</v>
      </c>
      <c r="BG58" s="72"/>
      <c r="BH58" s="71">
        <v>45</v>
      </c>
      <c r="BI58" s="68">
        <f t="shared" si="28"/>
        <v>0</v>
      </c>
      <c r="BJ58" s="132"/>
      <c r="BK58" s="68">
        <f t="shared" si="29"/>
        <v>0</v>
      </c>
      <c r="BL58" s="132"/>
      <c r="BM58" s="91"/>
      <c r="BN58" s="132"/>
      <c r="BO58" s="68">
        <f t="shared" si="30"/>
        <v>0</v>
      </c>
      <c r="BP58" s="132"/>
      <c r="BQ58" s="72">
        <f t="shared" si="31"/>
        <v>0</v>
      </c>
      <c r="BR58" s="132"/>
      <c r="BS58" s="72">
        <f t="shared" si="4"/>
        <v>0</v>
      </c>
      <c r="BT58" s="72"/>
      <c r="BU58" s="326">
        <f t="shared" si="62"/>
        <v>0</v>
      </c>
      <c r="BV58" s="326">
        <f t="shared" si="32"/>
        <v>0</v>
      </c>
      <c r="BW58" s="326">
        <f t="shared" si="33"/>
        <v>0</v>
      </c>
      <c r="BX58" s="326">
        <f t="shared" si="34"/>
        <v>0</v>
      </c>
      <c r="BY58" s="326">
        <f t="shared" si="63"/>
        <v>0</v>
      </c>
      <c r="BZ58" s="326">
        <f t="shared" si="64"/>
        <v>0</v>
      </c>
      <c r="CA58" s="329">
        <f t="shared" si="36"/>
        <v>0</v>
      </c>
      <c r="CB58" s="132"/>
      <c r="CC58" s="71">
        <v>45</v>
      </c>
      <c r="CD58" s="68">
        <f t="shared" si="37"/>
        <v>0</v>
      </c>
      <c r="CE58" s="132"/>
      <c r="CF58" s="68">
        <f t="shared" si="38"/>
        <v>0</v>
      </c>
      <c r="CG58" s="132"/>
      <c r="CH58" s="91"/>
      <c r="CI58" s="132"/>
      <c r="CJ58" s="68">
        <f t="shared" si="39"/>
        <v>0</v>
      </c>
      <c r="CK58" s="132"/>
      <c r="CL58" s="72">
        <f t="shared" si="40"/>
        <v>0</v>
      </c>
      <c r="CM58" s="132"/>
      <c r="CN58" s="72">
        <f t="shared" si="5"/>
        <v>0</v>
      </c>
      <c r="CO58" s="132"/>
      <c r="CP58" s="326">
        <f t="shared" si="65"/>
        <v>0</v>
      </c>
      <c r="CQ58" s="326">
        <f t="shared" si="66"/>
        <v>0</v>
      </c>
      <c r="CR58" s="326">
        <f t="shared" si="67"/>
        <v>0</v>
      </c>
      <c r="CS58" s="326">
        <f t="shared" si="41"/>
        <v>0</v>
      </c>
      <c r="CT58" s="326">
        <f t="shared" si="42"/>
        <v>0</v>
      </c>
      <c r="CU58" s="326">
        <f t="shared" si="68"/>
        <v>0</v>
      </c>
      <c r="CV58" s="329">
        <f t="shared" si="43"/>
        <v>0</v>
      </c>
      <c r="CW58" s="69"/>
      <c r="CX58" s="71">
        <v>45</v>
      </c>
      <c r="CY58" s="68">
        <f t="shared" si="44"/>
        <v>0</v>
      </c>
      <c r="CZ58" s="132"/>
      <c r="DA58" s="68">
        <f t="shared" si="45"/>
        <v>0</v>
      </c>
      <c r="DB58" s="132"/>
      <c r="DC58" s="91"/>
      <c r="DD58" s="132"/>
      <c r="DE58" s="68">
        <f t="shared" si="46"/>
        <v>0</v>
      </c>
      <c r="DF58" s="132"/>
      <c r="DG58" s="72">
        <f t="shared" si="47"/>
        <v>0</v>
      </c>
      <c r="DH58" s="132"/>
      <c r="DI58" s="72">
        <f t="shared" si="6"/>
        <v>0</v>
      </c>
      <c r="DJ58" s="72"/>
      <c r="DK58" s="326">
        <f t="shared" si="69"/>
        <v>0</v>
      </c>
      <c r="DL58" s="326">
        <f t="shared" si="70"/>
        <v>0</v>
      </c>
      <c r="DM58" s="326">
        <f t="shared" si="48"/>
        <v>0</v>
      </c>
      <c r="DN58" s="326">
        <f t="shared" si="49"/>
        <v>0</v>
      </c>
      <c r="DO58" s="326">
        <f t="shared" si="71"/>
        <v>0</v>
      </c>
      <c r="DP58" s="326">
        <f t="shared" si="72"/>
        <v>0</v>
      </c>
      <c r="DQ58" s="329">
        <f t="shared" si="73"/>
        <v>0</v>
      </c>
      <c r="DR58" s="72"/>
      <c r="DS58" s="372">
        <v>45</v>
      </c>
      <c r="DT58" s="68">
        <f t="shared" si="52"/>
        <v>0</v>
      </c>
      <c r="DV58" s="68">
        <f t="shared" si="53"/>
        <v>0</v>
      </c>
      <c r="DX58" s="91"/>
      <c r="DZ58" s="68">
        <f t="shared" si="54"/>
        <v>0</v>
      </c>
      <c r="EA58" s="132"/>
      <c r="EB58" s="72">
        <f t="shared" si="55"/>
        <v>0</v>
      </c>
      <c r="EC58" s="132"/>
      <c r="ED58" s="72">
        <f t="shared" si="7"/>
        <v>0</v>
      </c>
      <c r="EF58" s="364">
        <f t="shared" si="74"/>
        <v>0</v>
      </c>
      <c r="EG58" s="95">
        <f t="shared" si="75"/>
        <v>0</v>
      </c>
      <c r="EH58" s="379">
        <f>(INDEX('30 year Cash Flow'!$H$50:$AK$50,1,'Monthly Loan Amortization'!A58)/12)*$DV$9</f>
        <v>0</v>
      </c>
      <c r="EI58" s="326">
        <f t="shared" si="76"/>
        <v>0</v>
      </c>
      <c r="EJ58" s="326">
        <f t="shared" si="86"/>
        <v>0</v>
      </c>
      <c r="EK58" s="326">
        <f t="shared" si="77"/>
        <v>0</v>
      </c>
      <c r="EL58" s="329">
        <f t="shared" si="9"/>
        <v>0</v>
      </c>
      <c r="EM58" s="329"/>
      <c r="EN58" s="372">
        <v>45</v>
      </c>
      <c r="EO58" s="95">
        <f t="shared" si="56"/>
        <v>0</v>
      </c>
      <c r="EP58" s="132"/>
      <c r="EQ58" s="95">
        <f t="shared" si="57"/>
        <v>0</v>
      </c>
      <c r="ER58" s="132"/>
      <c r="ES58" s="91"/>
      <c r="ET58" s="132"/>
      <c r="EU58" s="95">
        <f t="shared" si="58"/>
        <v>0</v>
      </c>
      <c r="EV58" s="132"/>
      <c r="EW58" s="327">
        <f t="shared" si="59"/>
        <v>0</v>
      </c>
      <c r="EX58" s="132"/>
      <c r="EY58" s="327">
        <f t="shared" si="10"/>
        <v>0</v>
      </c>
      <c r="EZ58" s="132"/>
      <c r="FA58" s="364">
        <f t="shared" si="78"/>
        <v>0</v>
      </c>
      <c r="FB58" s="95">
        <f t="shared" si="79"/>
        <v>0</v>
      </c>
      <c r="FC58" s="379">
        <f>(INDEX('30 year Cash Flow'!$H$50:$AK$50,1,'Monthly Loan Amortization'!A58)/12)*$EQ$9</f>
        <v>0</v>
      </c>
      <c r="FD58" s="326">
        <f t="shared" si="84"/>
        <v>0</v>
      </c>
      <c r="FE58" s="326">
        <f t="shared" si="85"/>
        <v>0</v>
      </c>
      <c r="FF58" s="326">
        <f t="shared" si="81"/>
        <v>0</v>
      </c>
      <c r="FG58" s="329">
        <f t="shared" si="11"/>
        <v>0</v>
      </c>
    </row>
    <row r="59" spans="1:163" x14ac:dyDescent="0.25">
      <c r="A59" s="132">
        <f t="shared" si="61"/>
        <v>4</v>
      </c>
      <c r="B59" s="71">
        <v>46</v>
      </c>
      <c r="C59" s="68">
        <f t="shared" si="12"/>
        <v>0</v>
      </c>
      <c r="E59" s="68">
        <f t="shared" si="13"/>
        <v>0</v>
      </c>
      <c r="G59" s="91"/>
      <c r="I59" s="68">
        <f t="shared" si="14"/>
        <v>0</v>
      </c>
      <c r="K59" s="72">
        <f t="shared" si="15"/>
        <v>0</v>
      </c>
      <c r="M59" s="72">
        <f t="shared" si="0"/>
        <v>0</v>
      </c>
      <c r="N59" s="66"/>
      <c r="O59" s="69"/>
      <c r="Q59" s="71">
        <v>46</v>
      </c>
      <c r="R59" s="68">
        <f t="shared" si="16"/>
        <v>0</v>
      </c>
      <c r="T59" s="68">
        <f t="shared" si="17"/>
        <v>0</v>
      </c>
      <c r="V59" s="91"/>
      <c r="X59" s="68">
        <f t="shared" si="18"/>
        <v>0</v>
      </c>
      <c r="Z59" s="72">
        <f t="shared" si="19"/>
        <v>0</v>
      </c>
      <c r="AB59" s="72" t="e">
        <f t="shared" si="1"/>
        <v>#REF!</v>
      </c>
      <c r="AD59" s="69"/>
      <c r="AF59" s="71">
        <v>46</v>
      </c>
      <c r="AG59" s="68">
        <f t="shared" si="20"/>
        <v>0</v>
      </c>
      <c r="AI59" s="68">
        <f t="shared" si="21"/>
        <v>0</v>
      </c>
      <c r="AK59" s="91"/>
      <c r="AM59" s="68">
        <f t="shared" si="22"/>
        <v>0</v>
      </c>
      <c r="AO59" s="72">
        <f t="shared" si="23"/>
        <v>0</v>
      </c>
      <c r="AQ59" s="72" t="e">
        <f t="shared" si="2"/>
        <v>#REF!</v>
      </c>
      <c r="AS59" s="69"/>
      <c r="AU59" s="71">
        <v>46</v>
      </c>
      <c r="AV59" s="68">
        <f t="shared" si="24"/>
        <v>0</v>
      </c>
      <c r="AX59" s="68">
        <f t="shared" si="25"/>
        <v>0</v>
      </c>
      <c r="AZ59" s="91"/>
      <c r="BB59" s="68">
        <f t="shared" si="26"/>
        <v>0</v>
      </c>
      <c r="BD59" s="72">
        <f t="shared" si="27"/>
        <v>0</v>
      </c>
      <c r="BF59" s="72" t="e">
        <f t="shared" si="3"/>
        <v>#REF!</v>
      </c>
      <c r="BG59" s="72"/>
      <c r="BH59" s="71">
        <v>46</v>
      </c>
      <c r="BI59" s="68">
        <f t="shared" si="28"/>
        <v>0</v>
      </c>
      <c r="BJ59" s="132"/>
      <c r="BK59" s="68">
        <f t="shared" si="29"/>
        <v>0</v>
      </c>
      <c r="BL59" s="132"/>
      <c r="BM59" s="91"/>
      <c r="BN59" s="132"/>
      <c r="BO59" s="68">
        <f t="shared" si="30"/>
        <v>0</v>
      </c>
      <c r="BP59" s="132"/>
      <c r="BQ59" s="72">
        <f t="shared" si="31"/>
        <v>0</v>
      </c>
      <c r="BR59" s="132"/>
      <c r="BS59" s="72">
        <f t="shared" si="4"/>
        <v>0</v>
      </c>
      <c r="BT59" s="72"/>
      <c r="BU59" s="326">
        <f t="shared" si="62"/>
        <v>0</v>
      </c>
      <c r="BV59" s="326">
        <f t="shared" si="32"/>
        <v>0</v>
      </c>
      <c r="BW59" s="326">
        <f t="shared" si="33"/>
        <v>0</v>
      </c>
      <c r="BX59" s="326">
        <f t="shared" si="34"/>
        <v>0</v>
      </c>
      <c r="BY59" s="326">
        <f t="shared" si="63"/>
        <v>0</v>
      </c>
      <c r="BZ59" s="326">
        <f t="shared" si="64"/>
        <v>0</v>
      </c>
      <c r="CA59" s="329">
        <f t="shared" si="36"/>
        <v>0</v>
      </c>
      <c r="CB59" s="132"/>
      <c r="CC59" s="71">
        <v>46</v>
      </c>
      <c r="CD59" s="68">
        <f t="shared" si="37"/>
        <v>0</v>
      </c>
      <c r="CE59" s="132"/>
      <c r="CF59" s="68">
        <f t="shared" si="38"/>
        <v>0</v>
      </c>
      <c r="CG59" s="132"/>
      <c r="CH59" s="91"/>
      <c r="CI59" s="132"/>
      <c r="CJ59" s="68">
        <f t="shared" si="39"/>
        <v>0</v>
      </c>
      <c r="CK59" s="132"/>
      <c r="CL59" s="72">
        <f t="shared" si="40"/>
        <v>0</v>
      </c>
      <c r="CM59" s="132"/>
      <c r="CN59" s="72">
        <f t="shared" si="5"/>
        <v>0</v>
      </c>
      <c r="CO59" s="132"/>
      <c r="CP59" s="326">
        <f t="shared" si="65"/>
        <v>0</v>
      </c>
      <c r="CQ59" s="326">
        <f t="shared" si="66"/>
        <v>0</v>
      </c>
      <c r="CR59" s="326">
        <f t="shared" si="67"/>
        <v>0</v>
      </c>
      <c r="CS59" s="326">
        <f t="shared" si="41"/>
        <v>0</v>
      </c>
      <c r="CT59" s="326">
        <f t="shared" si="42"/>
        <v>0</v>
      </c>
      <c r="CU59" s="326">
        <f t="shared" si="68"/>
        <v>0</v>
      </c>
      <c r="CV59" s="329">
        <f t="shared" si="43"/>
        <v>0</v>
      </c>
      <c r="CW59" s="69"/>
      <c r="CX59" s="71">
        <v>46</v>
      </c>
      <c r="CY59" s="68">
        <f t="shared" si="44"/>
        <v>0</v>
      </c>
      <c r="CZ59" s="132"/>
      <c r="DA59" s="68">
        <f t="shared" si="45"/>
        <v>0</v>
      </c>
      <c r="DB59" s="132"/>
      <c r="DC59" s="91"/>
      <c r="DD59" s="132"/>
      <c r="DE59" s="68">
        <f t="shared" si="46"/>
        <v>0</v>
      </c>
      <c r="DF59" s="132"/>
      <c r="DG59" s="72">
        <f t="shared" si="47"/>
        <v>0</v>
      </c>
      <c r="DH59" s="132"/>
      <c r="DI59" s="72">
        <f t="shared" si="6"/>
        <v>0</v>
      </c>
      <c r="DJ59" s="72"/>
      <c r="DK59" s="326">
        <f t="shared" si="69"/>
        <v>0</v>
      </c>
      <c r="DL59" s="326">
        <f t="shared" si="70"/>
        <v>0</v>
      </c>
      <c r="DM59" s="326">
        <f t="shared" si="48"/>
        <v>0</v>
      </c>
      <c r="DN59" s="326">
        <f t="shared" si="49"/>
        <v>0</v>
      </c>
      <c r="DO59" s="326">
        <f t="shared" si="71"/>
        <v>0</v>
      </c>
      <c r="DP59" s="326">
        <f t="shared" si="72"/>
        <v>0</v>
      </c>
      <c r="DQ59" s="329">
        <f t="shared" si="73"/>
        <v>0</v>
      </c>
      <c r="DR59" s="72"/>
      <c r="DS59" s="372">
        <v>46</v>
      </c>
      <c r="DT59" s="68">
        <f t="shared" si="52"/>
        <v>0</v>
      </c>
      <c r="DV59" s="68">
        <f t="shared" si="53"/>
        <v>0</v>
      </c>
      <c r="DX59" s="91"/>
      <c r="DZ59" s="68">
        <f t="shared" si="54"/>
        <v>0</v>
      </c>
      <c r="EA59" s="132"/>
      <c r="EB59" s="72">
        <f t="shared" si="55"/>
        <v>0</v>
      </c>
      <c r="EC59" s="132"/>
      <c r="ED59" s="72">
        <f t="shared" si="7"/>
        <v>0</v>
      </c>
      <c r="EF59" s="364">
        <f t="shared" si="74"/>
        <v>0</v>
      </c>
      <c r="EG59" s="95">
        <f t="shared" si="75"/>
        <v>0</v>
      </c>
      <c r="EH59" s="379">
        <f>(INDEX('30 year Cash Flow'!$H$50:$AK$50,1,'Monthly Loan Amortization'!A59)/12)*$DV$9</f>
        <v>0</v>
      </c>
      <c r="EI59" s="326">
        <f t="shared" si="76"/>
        <v>0</v>
      </c>
      <c r="EJ59" s="326">
        <f t="shared" si="86"/>
        <v>0</v>
      </c>
      <c r="EK59" s="326">
        <f t="shared" si="77"/>
        <v>0</v>
      </c>
      <c r="EL59" s="329">
        <f t="shared" si="9"/>
        <v>0</v>
      </c>
      <c r="EM59" s="329"/>
      <c r="EN59" s="372">
        <v>46</v>
      </c>
      <c r="EO59" s="95">
        <f t="shared" si="56"/>
        <v>0</v>
      </c>
      <c r="EP59" s="132"/>
      <c r="EQ59" s="95">
        <f t="shared" si="57"/>
        <v>0</v>
      </c>
      <c r="ER59" s="132"/>
      <c r="ES59" s="91"/>
      <c r="ET59" s="132"/>
      <c r="EU59" s="95">
        <f t="shared" si="58"/>
        <v>0</v>
      </c>
      <c r="EV59" s="132"/>
      <c r="EW59" s="327">
        <f t="shared" si="59"/>
        <v>0</v>
      </c>
      <c r="EX59" s="132"/>
      <c r="EY59" s="327">
        <f t="shared" si="10"/>
        <v>0</v>
      </c>
      <c r="EZ59" s="132"/>
      <c r="FA59" s="364">
        <f t="shared" si="78"/>
        <v>0</v>
      </c>
      <c r="FB59" s="95">
        <f t="shared" si="79"/>
        <v>0</v>
      </c>
      <c r="FC59" s="379">
        <f>(INDEX('30 year Cash Flow'!$H$50:$AK$50,1,'Monthly Loan Amortization'!A59)/12)*$EQ$9</f>
        <v>0</v>
      </c>
      <c r="FD59" s="326">
        <f t="shared" si="84"/>
        <v>0</v>
      </c>
      <c r="FE59" s="326">
        <f t="shared" si="85"/>
        <v>0</v>
      </c>
      <c r="FF59" s="326">
        <f t="shared" si="81"/>
        <v>0</v>
      </c>
      <c r="FG59" s="329">
        <f t="shared" si="11"/>
        <v>0</v>
      </c>
    </row>
    <row r="60" spans="1:163" x14ac:dyDescent="0.25">
      <c r="A60" s="132">
        <f t="shared" si="61"/>
        <v>4</v>
      </c>
      <c r="B60" s="71">
        <v>47</v>
      </c>
      <c r="C60" s="68">
        <f t="shared" si="12"/>
        <v>0</v>
      </c>
      <c r="E60" s="68">
        <f t="shared" si="13"/>
        <v>0</v>
      </c>
      <c r="G60" s="91"/>
      <c r="I60" s="68">
        <f t="shared" si="14"/>
        <v>0</v>
      </c>
      <c r="K60" s="72">
        <f t="shared" si="15"/>
        <v>0</v>
      </c>
      <c r="M60" s="72">
        <f t="shared" si="0"/>
        <v>0</v>
      </c>
      <c r="N60" s="66"/>
      <c r="O60" s="69"/>
      <c r="Q60" s="71">
        <v>47</v>
      </c>
      <c r="R60" s="68">
        <f t="shared" si="16"/>
        <v>0</v>
      </c>
      <c r="T60" s="68">
        <f t="shared" si="17"/>
        <v>0</v>
      </c>
      <c r="V60" s="91"/>
      <c r="X60" s="68">
        <f t="shared" si="18"/>
        <v>0</v>
      </c>
      <c r="Z60" s="72">
        <f t="shared" si="19"/>
        <v>0</v>
      </c>
      <c r="AB60" s="72" t="e">
        <f t="shared" si="1"/>
        <v>#REF!</v>
      </c>
      <c r="AD60" s="69"/>
      <c r="AF60" s="71">
        <v>47</v>
      </c>
      <c r="AG60" s="68">
        <f t="shared" si="20"/>
        <v>0</v>
      </c>
      <c r="AI60" s="68">
        <f t="shared" si="21"/>
        <v>0</v>
      </c>
      <c r="AK60" s="91"/>
      <c r="AM60" s="68">
        <f t="shared" si="22"/>
        <v>0</v>
      </c>
      <c r="AO60" s="72">
        <f t="shared" si="23"/>
        <v>0</v>
      </c>
      <c r="AQ60" s="72" t="e">
        <f t="shared" si="2"/>
        <v>#REF!</v>
      </c>
      <c r="AS60" s="69"/>
      <c r="AU60" s="71">
        <v>47</v>
      </c>
      <c r="AV60" s="68">
        <f t="shared" si="24"/>
        <v>0</v>
      </c>
      <c r="AX60" s="68">
        <f t="shared" si="25"/>
        <v>0</v>
      </c>
      <c r="AZ60" s="91"/>
      <c r="BB60" s="68">
        <f t="shared" si="26"/>
        <v>0</v>
      </c>
      <c r="BD60" s="72">
        <f t="shared" si="27"/>
        <v>0</v>
      </c>
      <c r="BF60" s="72" t="e">
        <f t="shared" si="3"/>
        <v>#REF!</v>
      </c>
      <c r="BG60" s="72"/>
      <c r="BH60" s="71">
        <v>47</v>
      </c>
      <c r="BI60" s="68">
        <f t="shared" si="28"/>
        <v>0</v>
      </c>
      <c r="BJ60" s="132"/>
      <c r="BK60" s="68">
        <f t="shared" si="29"/>
        <v>0</v>
      </c>
      <c r="BL60" s="132"/>
      <c r="BM60" s="91"/>
      <c r="BN60" s="132"/>
      <c r="BO60" s="68">
        <f t="shared" si="30"/>
        <v>0</v>
      </c>
      <c r="BP60" s="132"/>
      <c r="BQ60" s="72">
        <f t="shared" si="31"/>
        <v>0</v>
      </c>
      <c r="BR60" s="132"/>
      <c r="BS60" s="72">
        <f t="shared" si="4"/>
        <v>0</v>
      </c>
      <c r="BT60" s="72"/>
      <c r="BU60" s="326">
        <f t="shared" si="62"/>
        <v>0</v>
      </c>
      <c r="BV60" s="326">
        <f t="shared" si="32"/>
        <v>0</v>
      </c>
      <c r="BW60" s="326">
        <f t="shared" si="33"/>
        <v>0</v>
      </c>
      <c r="BX60" s="326">
        <f t="shared" si="34"/>
        <v>0</v>
      </c>
      <c r="BY60" s="326">
        <f t="shared" si="63"/>
        <v>0</v>
      </c>
      <c r="BZ60" s="326">
        <f t="shared" si="64"/>
        <v>0</v>
      </c>
      <c r="CA60" s="329">
        <f t="shared" si="36"/>
        <v>0</v>
      </c>
      <c r="CB60" s="132"/>
      <c r="CC60" s="71">
        <v>47</v>
      </c>
      <c r="CD60" s="68">
        <f t="shared" si="37"/>
        <v>0</v>
      </c>
      <c r="CE60" s="132"/>
      <c r="CF60" s="68">
        <f t="shared" si="38"/>
        <v>0</v>
      </c>
      <c r="CG60" s="132"/>
      <c r="CH60" s="91"/>
      <c r="CI60" s="132"/>
      <c r="CJ60" s="68">
        <f t="shared" si="39"/>
        <v>0</v>
      </c>
      <c r="CK60" s="132"/>
      <c r="CL60" s="72">
        <f t="shared" si="40"/>
        <v>0</v>
      </c>
      <c r="CM60" s="132"/>
      <c r="CN60" s="72">
        <f t="shared" si="5"/>
        <v>0</v>
      </c>
      <c r="CO60" s="132"/>
      <c r="CP60" s="326">
        <f t="shared" si="65"/>
        <v>0</v>
      </c>
      <c r="CQ60" s="326">
        <f t="shared" si="66"/>
        <v>0</v>
      </c>
      <c r="CR60" s="326">
        <f t="shared" si="67"/>
        <v>0</v>
      </c>
      <c r="CS60" s="326">
        <f t="shared" si="41"/>
        <v>0</v>
      </c>
      <c r="CT60" s="326">
        <f t="shared" si="42"/>
        <v>0</v>
      </c>
      <c r="CU60" s="326">
        <f t="shared" si="68"/>
        <v>0</v>
      </c>
      <c r="CV60" s="329">
        <f t="shared" si="43"/>
        <v>0</v>
      </c>
      <c r="CW60" s="69"/>
      <c r="CX60" s="71">
        <v>47</v>
      </c>
      <c r="CY60" s="68">
        <f t="shared" si="44"/>
        <v>0</v>
      </c>
      <c r="CZ60" s="132"/>
      <c r="DA60" s="68">
        <f t="shared" si="45"/>
        <v>0</v>
      </c>
      <c r="DB60" s="132"/>
      <c r="DC60" s="91"/>
      <c r="DD60" s="132"/>
      <c r="DE60" s="68">
        <f t="shared" si="46"/>
        <v>0</v>
      </c>
      <c r="DF60" s="132"/>
      <c r="DG60" s="72">
        <f t="shared" si="47"/>
        <v>0</v>
      </c>
      <c r="DH60" s="132"/>
      <c r="DI60" s="72">
        <f t="shared" si="6"/>
        <v>0</v>
      </c>
      <c r="DJ60" s="72"/>
      <c r="DK60" s="326">
        <f t="shared" si="69"/>
        <v>0</v>
      </c>
      <c r="DL60" s="326">
        <f t="shared" si="70"/>
        <v>0</v>
      </c>
      <c r="DM60" s="326">
        <f t="shared" si="48"/>
        <v>0</v>
      </c>
      <c r="DN60" s="326">
        <f t="shared" si="49"/>
        <v>0</v>
      </c>
      <c r="DO60" s="326">
        <f t="shared" si="71"/>
        <v>0</v>
      </c>
      <c r="DP60" s="326">
        <f t="shared" si="72"/>
        <v>0</v>
      </c>
      <c r="DQ60" s="329">
        <f t="shared" si="73"/>
        <v>0</v>
      </c>
      <c r="DR60" s="72"/>
      <c r="DS60" s="372">
        <v>47</v>
      </c>
      <c r="DT60" s="68">
        <f t="shared" si="52"/>
        <v>0</v>
      </c>
      <c r="DV60" s="68">
        <f t="shared" si="53"/>
        <v>0</v>
      </c>
      <c r="DX60" s="91"/>
      <c r="DZ60" s="68">
        <f t="shared" si="54"/>
        <v>0</v>
      </c>
      <c r="EA60" s="132"/>
      <c r="EB60" s="72">
        <f t="shared" si="55"/>
        <v>0</v>
      </c>
      <c r="EC60" s="132"/>
      <c r="ED60" s="72">
        <f t="shared" si="7"/>
        <v>0</v>
      </c>
      <c r="EF60" s="364">
        <f t="shared" si="74"/>
        <v>0</v>
      </c>
      <c r="EG60" s="95">
        <f t="shared" si="75"/>
        <v>0</v>
      </c>
      <c r="EH60" s="379">
        <f>(INDEX('30 year Cash Flow'!$H$50:$AK$50,1,'Monthly Loan Amortization'!A60)/12)*$DV$9</f>
        <v>0</v>
      </c>
      <c r="EI60" s="326">
        <f t="shared" si="76"/>
        <v>0</v>
      </c>
      <c r="EJ60" s="326">
        <f t="shared" si="86"/>
        <v>0</v>
      </c>
      <c r="EK60" s="326">
        <f t="shared" si="77"/>
        <v>0</v>
      </c>
      <c r="EL60" s="329">
        <f t="shared" si="9"/>
        <v>0</v>
      </c>
      <c r="EM60" s="329"/>
      <c r="EN60" s="372">
        <v>47</v>
      </c>
      <c r="EO60" s="95">
        <f t="shared" si="56"/>
        <v>0</v>
      </c>
      <c r="EP60" s="132"/>
      <c r="EQ60" s="95">
        <f t="shared" si="57"/>
        <v>0</v>
      </c>
      <c r="ER60" s="132"/>
      <c r="ES60" s="91"/>
      <c r="ET60" s="132"/>
      <c r="EU60" s="95">
        <f t="shared" si="58"/>
        <v>0</v>
      </c>
      <c r="EV60" s="132"/>
      <c r="EW60" s="327">
        <f t="shared" si="59"/>
        <v>0</v>
      </c>
      <c r="EX60" s="132"/>
      <c r="EY60" s="327">
        <f t="shared" si="10"/>
        <v>0</v>
      </c>
      <c r="EZ60" s="132"/>
      <c r="FA60" s="364">
        <f t="shared" si="78"/>
        <v>0</v>
      </c>
      <c r="FB60" s="95">
        <f t="shared" si="79"/>
        <v>0</v>
      </c>
      <c r="FC60" s="379">
        <f>(INDEX('30 year Cash Flow'!$H$50:$AK$50,1,'Monthly Loan Amortization'!A60)/12)*$EQ$9</f>
        <v>0</v>
      </c>
      <c r="FD60" s="326">
        <f t="shared" si="84"/>
        <v>0</v>
      </c>
      <c r="FE60" s="326">
        <f t="shared" si="85"/>
        <v>0</v>
      </c>
      <c r="FF60" s="326">
        <f t="shared" si="81"/>
        <v>0</v>
      </c>
      <c r="FG60" s="329">
        <f t="shared" si="11"/>
        <v>0</v>
      </c>
    </row>
    <row r="61" spans="1:163" x14ac:dyDescent="0.25">
      <c r="A61" s="132">
        <f t="shared" si="61"/>
        <v>4</v>
      </c>
      <c r="B61" s="71">
        <v>48</v>
      </c>
      <c r="C61" s="68">
        <f t="shared" si="12"/>
        <v>0</v>
      </c>
      <c r="E61" s="68">
        <f t="shared" si="13"/>
        <v>0</v>
      </c>
      <c r="G61" s="91"/>
      <c r="I61" s="68">
        <f t="shared" si="14"/>
        <v>0</v>
      </c>
      <c r="K61" s="72">
        <f t="shared" si="15"/>
        <v>0</v>
      </c>
      <c r="M61" s="72">
        <f t="shared" si="0"/>
        <v>0</v>
      </c>
      <c r="N61" s="66"/>
      <c r="O61" s="69"/>
      <c r="Q61" s="71">
        <v>48</v>
      </c>
      <c r="R61" s="68">
        <f t="shared" si="16"/>
        <v>0</v>
      </c>
      <c r="T61" s="68">
        <f t="shared" si="17"/>
        <v>0</v>
      </c>
      <c r="V61" s="91"/>
      <c r="X61" s="68">
        <f t="shared" si="18"/>
        <v>0</v>
      </c>
      <c r="Z61" s="72">
        <f t="shared" si="19"/>
        <v>0</v>
      </c>
      <c r="AB61" s="72" t="e">
        <f t="shared" si="1"/>
        <v>#REF!</v>
      </c>
      <c r="AD61" s="69"/>
      <c r="AF61" s="71">
        <v>48</v>
      </c>
      <c r="AG61" s="68">
        <f t="shared" si="20"/>
        <v>0</v>
      </c>
      <c r="AI61" s="68">
        <f t="shared" si="21"/>
        <v>0</v>
      </c>
      <c r="AK61" s="91"/>
      <c r="AM61" s="68">
        <f t="shared" si="22"/>
        <v>0</v>
      </c>
      <c r="AO61" s="72">
        <f t="shared" si="23"/>
        <v>0</v>
      </c>
      <c r="AQ61" s="72" t="e">
        <f t="shared" si="2"/>
        <v>#REF!</v>
      </c>
      <c r="AS61" s="69"/>
      <c r="AU61" s="71">
        <v>48</v>
      </c>
      <c r="AV61" s="68">
        <f t="shared" si="24"/>
        <v>0</v>
      </c>
      <c r="AX61" s="68">
        <f t="shared" si="25"/>
        <v>0</v>
      </c>
      <c r="AZ61" s="91"/>
      <c r="BB61" s="68">
        <f t="shared" si="26"/>
        <v>0</v>
      </c>
      <c r="BD61" s="72">
        <f t="shared" si="27"/>
        <v>0</v>
      </c>
      <c r="BF61" s="72" t="e">
        <f t="shared" si="3"/>
        <v>#REF!</v>
      </c>
      <c r="BG61" s="72"/>
      <c r="BH61" s="71">
        <v>48</v>
      </c>
      <c r="BI61" s="68">
        <f t="shared" si="28"/>
        <v>0</v>
      </c>
      <c r="BJ61" s="132"/>
      <c r="BK61" s="68">
        <f t="shared" si="29"/>
        <v>0</v>
      </c>
      <c r="BL61" s="132"/>
      <c r="BM61" s="91"/>
      <c r="BN61" s="132"/>
      <c r="BO61" s="68">
        <f t="shared" si="30"/>
        <v>0</v>
      </c>
      <c r="BP61" s="132"/>
      <c r="BQ61" s="72">
        <f t="shared" si="31"/>
        <v>0</v>
      </c>
      <c r="BR61" s="132"/>
      <c r="BS61" s="72">
        <f t="shared" si="4"/>
        <v>0</v>
      </c>
      <c r="BT61" s="72"/>
      <c r="BU61" s="326">
        <f t="shared" si="62"/>
        <v>0</v>
      </c>
      <c r="BV61" s="326">
        <f t="shared" si="32"/>
        <v>0</v>
      </c>
      <c r="BW61" s="326">
        <f t="shared" si="33"/>
        <v>0</v>
      </c>
      <c r="BX61" s="326">
        <f t="shared" si="34"/>
        <v>0</v>
      </c>
      <c r="BY61" s="326">
        <f t="shared" si="63"/>
        <v>0</v>
      </c>
      <c r="BZ61" s="326">
        <f t="shared" si="64"/>
        <v>0</v>
      </c>
      <c r="CA61" s="329">
        <f t="shared" si="36"/>
        <v>0</v>
      </c>
      <c r="CB61" s="132"/>
      <c r="CC61" s="71">
        <v>48</v>
      </c>
      <c r="CD61" s="68">
        <f t="shared" si="37"/>
        <v>0</v>
      </c>
      <c r="CE61" s="132"/>
      <c r="CF61" s="68">
        <f t="shared" si="38"/>
        <v>0</v>
      </c>
      <c r="CG61" s="132"/>
      <c r="CH61" s="91"/>
      <c r="CI61" s="132"/>
      <c r="CJ61" s="68">
        <f t="shared" si="39"/>
        <v>0</v>
      </c>
      <c r="CK61" s="132"/>
      <c r="CL61" s="72">
        <f t="shared" si="40"/>
        <v>0</v>
      </c>
      <c r="CM61" s="132"/>
      <c r="CN61" s="72">
        <f t="shared" si="5"/>
        <v>0</v>
      </c>
      <c r="CO61" s="132"/>
      <c r="CP61" s="326">
        <f t="shared" si="65"/>
        <v>0</v>
      </c>
      <c r="CQ61" s="326">
        <f t="shared" si="66"/>
        <v>0</v>
      </c>
      <c r="CR61" s="326">
        <f t="shared" si="67"/>
        <v>0</v>
      </c>
      <c r="CS61" s="326">
        <f t="shared" si="41"/>
        <v>0</v>
      </c>
      <c r="CT61" s="326">
        <f t="shared" si="42"/>
        <v>0</v>
      </c>
      <c r="CU61" s="326">
        <f t="shared" si="68"/>
        <v>0</v>
      </c>
      <c r="CV61" s="329">
        <f t="shared" si="43"/>
        <v>0</v>
      </c>
      <c r="CW61" s="69"/>
      <c r="CX61" s="71">
        <v>48</v>
      </c>
      <c r="CY61" s="68">
        <f t="shared" si="44"/>
        <v>0</v>
      </c>
      <c r="CZ61" s="132"/>
      <c r="DA61" s="68">
        <f t="shared" si="45"/>
        <v>0</v>
      </c>
      <c r="DB61" s="132"/>
      <c r="DC61" s="91"/>
      <c r="DD61" s="132"/>
      <c r="DE61" s="68">
        <f t="shared" si="46"/>
        <v>0</v>
      </c>
      <c r="DF61" s="132"/>
      <c r="DG61" s="72">
        <f t="shared" si="47"/>
        <v>0</v>
      </c>
      <c r="DH61" s="132"/>
      <c r="DI61" s="72">
        <f t="shared" si="6"/>
        <v>0</v>
      </c>
      <c r="DJ61" s="72"/>
      <c r="DK61" s="326">
        <f t="shared" si="69"/>
        <v>0</v>
      </c>
      <c r="DL61" s="326">
        <f t="shared" si="70"/>
        <v>0</v>
      </c>
      <c r="DM61" s="326">
        <f t="shared" si="48"/>
        <v>0</v>
      </c>
      <c r="DN61" s="326">
        <f t="shared" si="49"/>
        <v>0</v>
      </c>
      <c r="DO61" s="326">
        <f t="shared" si="71"/>
        <v>0</v>
      </c>
      <c r="DP61" s="326">
        <f t="shared" si="72"/>
        <v>0</v>
      </c>
      <c r="DQ61" s="329">
        <f t="shared" si="73"/>
        <v>0</v>
      </c>
      <c r="DR61" s="72"/>
      <c r="DS61" s="372">
        <v>48</v>
      </c>
      <c r="DT61" s="68">
        <f t="shared" si="52"/>
        <v>0</v>
      </c>
      <c r="DV61" s="68">
        <f t="shared" si="53"/>
        <v>0</v>
      </c>
      <c r="DX61" s="91"/>
      <c r="DZ61" s="68">
        <f t="shared" si="54"/>
        <v>0</v>
      </c>
      <c r="EA61" s="132"/>
      <c r="EB61" s="72">
        <f t="shared" si="55"/>
        <v>0</v>
      </c>
      <c r="EC61" s="132"/>
      <c r="ED61" s="72">
        <f t="shared" si="7"/>
        <v>0</v>
      </c>
      <c r="EF61" s="364">
        <f t="shared" si="74"/>
        <v>0</v>
      </c>
      <c r="EG61" s="95">
        <f t="shared" si="75"/>
        <v>0</v>
      </c>
      <c r="EH61" s="379">
        <f>(INDEX('30 year Cash Flow'!$H$50:$AK$50,1,'Monthly Loan Amortization'!A61)/12)*$DV$9</f>
        <v>0</v>
      </c>
      <c r="EI61" s="326">
        <f t="shared" si="76"/>
        <v>0</v>
      </c>
      <c r="EJ61" s="326">
        <f t="shared" si="86"/>
        <v>0</v>
      </c>
      <c r="EK61" s="326">
        <f t="shared" si="77"/>
        <v>0</v>
      </c>
      <c r="EL61" s="329">
        <f t="shared" si="9"/>
        <v>0</v>
      </c>
      <c r="EM61" s="329"/>
      <c r="EN61" s="372">
        <v>48</v>
      </c>
      <c r="EO61" s="95">
        <f t="shared" si="56"/>
        <v>0</v>
      </c>
      <c r="EP61" s="132"/>
      <c r="EQ61" s="95">
        <f t="shared" si="57"/>
        <v>0</v>
      </c>
      <c r="ER61" s="132"/>
      <c r="ES61" s="91"/>
      <c r="ET61" s="132"/>
      <c r="EU61" s="95">
        <f t="shared" si="58"/>
        <v>0</v>
      </c>
      <c r="EV61" s="132"/>
      <c r="EW61" s="327">
        <f t="shared" si="59"/>
        <v>0</v>
      </c>
      <c r="EX61" s="132"/>
      <c r="EY61" s="327">
        <f t="shared" si="10"/>
        <v>0</v>
      </c>
      <c r="EZ61" s="132"/>
      <c r="FA61" s="364">
        <f t="shared" si="78"/>
        <v>0</v>
      </c>
      <c r="FB61" s="95">
        <f t="shared" si="79"/>
        <v>0</v>
      </c>
      <c r="FC61" s="379">
        <f>(INDEX('30 year Cash Flow'!$H$50:$AK$50,1,'Monthly Loan Amortization'!A61)/12)*$EQ$9</f>
        <v>0</v>
      </c>
      <c r="FD61" s="326">
        <f t="shared" si="84"/>
        <v>0</v>
      </c>
      <c r="FE61" s="326">
        <f t="shared" si="85"/>
        <v>0</v>
      </c>
      <c r="FF61" s="326">
        <f t="shared" si="81"/>
        <v>0</v>
      </c>
      <c r="FG61" s="329">
        <f t="shared" si="11"/>
        <v>0</v>
      </c>
    </row>
    <row r="62" spans="1:163" x14ac:dyDescent="0.25">
      <c r="A62" s="132">
        <f t="shared" si="61"/>
        <v>5</v>
      </c>
      <c r="B62" s="71">
        <v>49</v>
      </c>
      <c r="C62" s="68">
        <f t="shared" si="12"/>
        <v>0</v>
      </c>
      <c r="E62" s="68">
        <f t="shared" si="13"/>
        <v>0</v>
      </c>
      <c r="G62" s="91"/>
      <c r="I62" s="68">
        <f t="shared" si="14"/>
        <v>0</v>
      </c>
      <c r="K62" s="72">
        <f t="shared" si="15"/>
        <v>0</v>
      </c>
      <c r="M62" s="72">
        <f t="shared" si="0"/>
        <v>0</v>
      </c>
      <c r="N62" s="66"/>
      <c r="O62" s="69"/>
      <c r="Q62" s="71">
        <v>49</v>
      </c>
      <c r="R62" s="68">
        <f t="shared" si="16"/>
        <v>0</v>
      </c>
      <c r="T62" s="68">
        <f t="shared" si="17"/>
        <v>0</v>
      </c>
      <c r="V62" s="91"/>
      <c r="X62" s="68">
        <f t="shared" si="18"/>
        <v>0</v>
      </c>
      <c r="Z62" s="72">
        <f t="shared" si="19"/>
        <v>0</v>
      </c>
      <c r="AB62" s="72" t="e">
        <f t="shared" si="1"/>
        <v>#REF!</v>
      </c>
      <c r="AD62" s="69"/>
      <c r="AF62" s="71">
        <v>49</v>
      </c>
      <c r="AG62" s="68">
        <f t="shared" si="20"/>
        <v>0</v>
      </c>
      <c r="AI62" s="68">
        <f t="shared" si="21"/>
        <v>0</v>
      </c>
      <c r="AK62" s="91"/>
      <c r="AM62" s="68">
        <f t="shared" si="22"/>
        <v>0</v>
      </c>
      <c r="AO62" s="72">
        <f t="shared" si="23"/>
        <v>0</v>
      </c>
      <c r="AQ62" s="72" t="e">
        <f t="shared" si="2"/>
        <v>#REF!</v>
      </c>
      <c r="AS62" s="69"/>
      <c r="AU62" s="71">
        <v>49</v>
      </c>
      <c r="AV62" s="68">
        <f t="shared" si="24"/>
        <v>0</v>
      </c>
      <c r="AX62" s="68">
        <f t="shared" si="25"/>
        <v>0</v>
      </c>
      <c r="AZ62" s="91"/>
      <c r="BB62" s="68">
        <f t="shared" si="26"/>
        <v>0</v>
      </c>
      <c r="BD62" s="72">
        <f t="shared" si="27"/>
        <v>0</v>
      </c>
      <c r="BF62" s="72" t="e">
        <f t="shared" si="3"/>
        <v>#REF!</v>
      </c>
      <c r="BG62" s="72"/>
      <c r="BH62" s="71">
        <v>49</v>
      </c>
      <c r="BI62" s="68">
        <f t="shared" si="28"/>
        <v>0</v>
      </c>
      <c r="BJ62" s="132"/>
      <c r="BK62" s="68">
        <f t="shared" si="29"/>
        <v>0</v>
      </c>
      <c r="BL62" s="132"/>
      <c r="BM62" s="91"/>
      <c r="BN62" s="132"/>
      <c r="BO62" s="68">
        <f t="shared" si="30"/>
        <v>0</v>
      </c>
      <c r="BP62" s="132"/>
      <c r="BQ62" s="72">
        <f t="shared" si="31"/>
        <v>0</v>
      </c>
      <c r="BR62" s="132"/>
      <c r="BS62" s="72">
        <f t="shared" si="4"/>
        <v>0</v>
      </c>
      <c r="BT62" s="72"/>
      <c r="BU62" s="326">
        <f t="shared" si="62"/>
        <v>0</v>
      </c>
      <c r="BV62" s="326">
        <f t="shared" si="32"/>
        <v>0</v>
      </c>
      <c r="BW62" s="326">
        <f t="shared" si="33"/>
        <v>0</v>
      </c>
      <c r="BX62" s="326">
        <f t="shared" si="34"/>
        <v>0</v>
      </c>
      <c r="BY62" s="326">
        <f t="shared" si="63"/>
        <v>0</v>
      </c>
      <c r="BZ62" s="326">
        <f t="shared" si="64"/>
        <v>0</v>
      </c>
      <c r="CA62" s="329">
        <f t="shared" si="36"/>
        <v>0</v>
      </c>
      <c r="CB62" s="132"/>
      <c r="CC62" s="71">
        <v>49</v>
      </c>
      <c r="CD62" s="68">
        <f t="shared" si="37"/>
        <v>0</v>
      </c>
      <c r="CE62" s="132"/>
      <c r="CF62" s="68">
        <f t="shared" si="38"/>
        <v>0</v>
      </c>
      <c r="CG62" s="132"/>
      <c r="CH62" s="91"/>
      <c r="CI62" s="132"/>
      <c r="CJ62" s="68">
        <f t="shared" si="39"/>
        <v>0</v>
      </c>
      <c r="CK62" s="132"/>
      <c r="CL62" s="72">
        <f t="shared" si="40"/>
        <v>0</v>
      </c>
      <c r="CM62" s="132"/>
      <c r="CN62" s="72">
        <f t="shared" si="5"/>
        <v>0</v>
      </c>
      <c r="CO62" s="132"/>
      <c r="CP62" s="326">
        <f t="shared" si="65"/>
        <v>0</v>
      </c>
      <c r="CQ62" s="326">
        <f t="shared" si="66"/>
        <v>0</v>
      </c>
      <c r="CR62" s="326">
        <f t="shared" si="67"/>
        <v>0</v>
      </c>
      <c r="CS62" s="326">
        <f t="shared" si="41"/>
        <v>0</v>
      </c>
      <c r="CT62" s="326">
        <f t="shared" si="42"/>
        <v>0</v>
      </c>
      <c r="CU62" s="326">
        <f t="shared" si="68"/>
        <v>0</v>
      </c>
      <c r="CV62" s="329">
        <f t="shared" si="43"/>
        <v>0</v>
      </c>
      <c r="CW62" s="69"/>
      <c r="CX62" s="71">
        <v>49</v>
      </c>
      <c r="CY62" s="68">
        <f t="shared" si="44"/>
        <v>0</v>
      </c>
      <c r="CZ62" s="132"/>
      <c r="DA62" s="68">
        <f t="shared" si="45"/>
        <v>0</v>
      </c>
      <c r="DB62" s="132"/>
      <c r="DC62" s="91"/>
      <c r="DD62" s="132"/>
      <c r="DE62" s="68">
        <f t="shared" si="46"/>
        <v>0</v>
      </c>
      <c r="DF62" s="132"/>
      <c r="DG62" s="72">
        <f t="shared" si="47"/>
        <v>0</v>
      </c>
      <c r="DH62" s="132"/>
      <c r="DI62" s="72">
        <f t="shared" si="6"/>
        <v>0</v>
      </c>
      <c r="DJ62" s="72"/>
      <c r="DK62" s="326">
        <f t="shared" si="69"/>
        <v>0</v>
      </c>
      <c r="DL62" s="326">
        <f t="shared" si="70"/>
        <v>0</v>
      </c>
      <c r="DM62" s="326">
        <f t="shared" si="48"/>
        <v>0</v>
      </c>
      <c r="DN62" s="326">
        <f t="shared" si="49"/>
        <v>0</v>
      </c>
      <c r="DO62" s="326">
        <f t="shared" si="71"/>
        <v>0</v>
      </c>
      <c r="DP62" s="326">
        <f t="shared" si="72"/>
        <v>0</v>
      </c>
      <c r="DQ62" s="329">
        <f t="shared" si="73"/>
        <v>0</v>
      </c>
      <c r="DR62" s="72"/>
      <c r="DS62" s="372">
        <v>49</v>
      </c>
      <c r="DT62" s="68">
        <f t="shared" si="52"/>
        <v>0</v>
      </c>
      <c r="DV62" s="68">
        <f t="shared" si="53"/>
        <v>0</v>
      </c>
      <c r="DX62" s="91"/>
      <c r="DZ62" s="68">
        <f t="shared" si="54"/>
        <v>0</v>
      </c>
      <c r="EA62" s="132"/>
      <c r="EB62" s="72">
        <f t="shared" si="55"/>
        <v>0</v>
      </c>
      <c r="EC62" s="132"/>
      <c r="ED62" s="72">
        <f t="shared" si="7"/>
        <v>0</v>
      </c>
      <c r="EF62" s="364">
        <f t="shared" si="74"/>
        <v>0</v>
      </c>
      <c r="EG62" s="95">
        <f t="shared" si="75"/>
        <v>0</v>
      </c>
      <c r="EH62" s="379">
        <f>(INDEX('30 year Cash Flow'!$H$50:$AK$50,1,'Monthly Loan Amortization'!A62)/12)*$DV$9</f>
        <v>0</v>
      </c>
      <c r="EI62" s="326">
        <f t="shared" si="76"/>
        <v>0</v>
      </c>
      <c r="EJ62" s="326">
        <f t="shared" si="86"/>
        <v>0</v>
      </c>
      <c r="EK62" s="326">
        <f t="shared" si="77"/>
        <v>0</v>
      </c>
      <c r="EL62" s="329">
        <f t="shared" si="9"/>
        <v>0</v>
      </c>
      <c r="EM62" s="329"/>
      <c r="EN62" s="372">
        <v>49</v>
      </c>
      <c r="EO62" s="95">
        <f t="shared" si="56"/>
        <v>0</v>
      </c>
      <c r="EP62" s="132"/>
      <c r="EQ62" s="95">
        <f t="shared" si="57"/>
        <v>0</v>
      </c>
      <c r="ER62" s="132"/>
      <c r="ES62" s="91"/>
      <c r="ET62" s="132"/>
      <c r="EU62" s="95">
        <f t="shared" si="58"/>
        <v>0</v>
      </c>
      <c r="EV62" s="132"/>
      <c r="EW62" s="327">
        <f t="shared" si="59"/>
        <v>0</v>
      </c>
      <c r="EX62" s="132"/>
      <c r="EY62" s="327">
        <f t="shared" si="10"/>
        <v>0</v>
      </c>
      <c r="EZ62" s="132"/>
      <c r="FA62" s="364">
        <f t="shared" si="78"/>
        <v>0</v>
      </c>
      <c r="FB62" s="95">
        <f t="shared" si="79"/>
        <v>0</v>
      </c>
      <c r="FC62" s="379">
        <f>(INDEX('30 year Cash Flow'!$H$50:$AK$50,1,'Monthly Loan Amortization'!A62)/12)*$EQ$9</f>
        <v>0</v>
      </c>
      <c r="FD62" s="326">
        <f t="shared" si="84"/>
        <v>0</v>
      </c>
      <c r="FE62" s="326">
        <f t="shared" si="85"/>
        <v>0</v>
      </c>
      <c r="FF62" s="326">
        <f t="shared" si="81"/>
        <v>0</v>
      </c>
      <c r="FG62" s="329">
        <f t="shared" si="11"/>
        <v>0</v>
      </c>
    </row>
    <row r="63" spans="1:163" x14ac:dyDescent="0.25">
      <c r="A63" s="132">
        <f t="shared" si="61"/>
        <v>5</v>
      </c>
      <c r="B63" s="71">
        <v>50</v>
      </c>
      <c r="C63" s="68">
        <f t="shared" si="12"/>
        <v>0</v>
      </c>
      <c r="E63" s="68">
        <f t="shared" si="13"/>
        <v>0</v>
      </c>
      <c r="G63" s="91"/>
      <c r="I63" s="68">
        <f t="shared" si="14"/>
        <v>0</v>
      </c>
      <c r="K63" s="72">
        <f t="shared" si="15"/>
        <v>0</v>
      </c>
      <c r="M63" s="72">
        <f t="shared" si="0"/>
        <v>0</v>
      </c>
      <c r="N63" s="66"/>
      <c r="O63" s="69"/>
      <c r="Q63" s="71">
        <v>50</v>
      </c>
      <c r="R63" s="68">
        <f t="shared" si="16"/>
        <v>0</v>
      </c>
      <c r="T63" s="68">
        <f t="shared" si="17"/>
        <v>0</v>
      </c>
      <c r="V63" s="91"/>
      <c r="X63" s="68">
        <f t="shared" si="18"/>
        <v>0</v>
      </c>
      <c r="Z63" s="72">
        <f t="shared" si="19"/>
        <v>0</v>
      </c>
      <c r="AB63" s="72" t="e">
        <f t="shared" si="1"/>
        <v>#REF!</v>
      </c>
      <c r="AD63" s="69"/>
      <c r="AF63" s="71">
        <v>50</v>
      </c>
      <c r="AG63" s="68">
        <f t="shared" si="20"/>
        <v>0</v>
      </c>
      <c r="AI63" s="68">
        <f t="shared" si="21"/>
        <v>0</v>
      </c>
      <c r="AK63" s="91"/>
      <c r="AM63" s="68">
        <f t="shared" si="22"/>
        <v>0</v>
      </c>
      <c r="AO63" s="72">
        <f t="shared" si="23"/>
        <v>0</v>
      </c>
      <c r="AQ63" s="72" t="e">
        <f t="shared" si="2"/>
        <v>#REF!</v>
      </c>
      <c r="AS63" s="69"/>
      <c r="AU63" s="71">
        <v>50</v>
      </c>
      <c r="AV63" s="68">
        <f t="shared" si="24"/>
        <v>0</v>
      </c>
      <c r="AX63" s="68">
        <f t="shared" si="25"/>
        <v>0</v>
      </c>
      <c r="AZ63" s="91"/>
      <c r="BB63" s="68">
        <f t="shared" si="26"/>
        <v>0</v>
      </c>
      <c r="BD63" s="72">
        <f t="shared" si="27"/>
        <v>0</v>
      </c>
      <c r="BF63" s="72" t="e">
        <f t="shared" si="3"/>
        <v>#REF!</v>
      </c>
      <c r="BG63" s="72"/>
      <c r="BH63" s="71">
        <v>50</v>
      </c>
      <c r="BI63" s="68">
        <f t="shared" si="28"/>
        <v>0</v>
      </c>
      <c r="BJ63" s="132"/>
      <c r="BK63" s="68">
        <f t="shared" si="29"/>
        <v>0</v>
      </c>
      <c r="BL63" s="132"/>
      <c r="BM63" s="91"/>
      <c r="BN63" s="132"/>
      <c r="BO63" s="68">
        <f t="shared" si="30"/>
        <v>0</v>
      </c>
      <c r="BP63" s="132"/>
      <c r="BQ63" s="72">
        <f t="shared" si="31"/>
        <v>0</v>
      </c>
      <c r="BR63" s="132"/>
      <c r="BS63" s="72">
        <f t="shared" si="4"/>
        <v>0</v>
      </c>
      <c r="BT63" s="72"/>
      <c r="BU63" s="326">
        <f t="shared" si="62"/>
        <v>0</v>
      </c>
      <c r="BV63" s="326">
        <f t="shared" si="32"/>
        <v>0</v>
      </c>
      <c r="BW63" s="326">
        <f t="shared" si="33"/>
        <v>0</v>
      </c>
      <c r="BX63" s="326">
        <f t="shared" si="34"/>
        <v>0</v>
      </c>
      <c r="BY63" s="326">
        <f t="shared" si="63"/>
        <v>0</v>
      </c>
      <c r="BZ63" s="326">
        <f t="shared" si="64"/>
        <v>0</v>
      </c>
      <c r="CA63" s="329">
        <f t="shared" si="36"/>
        <v>0</v>
      </c>
      <c r="CB63" s="132"/>
      <c r="CC63" s="71">
        <v>50</v>
      </c>
      <c r="CD63" s="68">
        <f t="shared" si="37"/>
        <v>0</v>
      </c>
      <c r="CE63" s="132"/>
      <c r="CF63" s="68">
        <f t="shared" si="38"/>
        <v>0</v>
      </c>
      <c r="CG63" s="132"/>
      <c r="CH63" s="91"/>
      <c r="CI63" s="132"/>
      <c r="CJ63" s="68">
        <f t="shared" si="39"/>
        <v>0</v>
      </c>
      <c r="CK63" s="132"/>
      <c r="CL63" s="72">
        <f t="shared" si="40"/>
        <v>0</v>
      </c>
      <c r="CM63" s="132"/>
      <c r="CN63" s="72">
        <f t="shared" si="5"/>
        <v>0</v>
      </c>
      <c r="CO63" s="132"/>
      <c r="CP63" s="326">
        <f t="shared" si="65"/>
        <v>0</v>
      </c>
      <c r="CQ63" s="326">
        <f t="shared" si="66"/>
        <v>0</v>
      </c>
      <c r="CR63" s="326">
        <f t="shared" si="67"/>
        <v>0</v>
      </c>
      <c r="CS63" s="326">
        <f t="shared" si="41"/>
        <v>0</v>
      </c>
      <c r="CT63" s="326">
        <f t="shared" si="42"/>
        <v>0</v>
      </c>
      <c r="CU63" s="326">
        <f t="shared" si="68"/>
        <v>0</v>
      </c>
      <c r="CV63" s="329">
        <f t="shared" si="43"/>
        <v>0</v>
      </c>
      <c r="CW63" s="69"/>
      <c r="CX63" s="71">
        <v>50</v>
      </c>
      <c r="CY63" s="68">
        <f t="shared" si="44"/>
        <v>0</v>
      </c>
      <c r="CZ63" s="132"/>
      <c r="DA63" s="68">
        <f t="shared" si="45"/>
        <v>0</v>
      </c>
      <c r="DB63" s="132"/>
      <c r="DC63" s="91"/>
      <c r="DD63" s="132"/>
      <c r="DE63" s="68">
        <f t="shared" si="46"/>
        <v>0</v>
      </c>
      <c r="DF63" s="132"/>
      <c r="DG63" s="72">
        <f t="shared" si="47"/>
        <v>0</v>
      </c>
      <c r="DH63" s="132"/>
      <c r="DI63" s="72">
        <f t="shared" si="6"/>
        <v>0</v>
      </c>
      <c r="DJ63" s="72"/>
      <c r="DK63" s="326">
        <f t="shared" si="69"/>
        <v>0</v>
      </c>
      <c r="DL63" s="326">
        <f t="shared" si="70"/>
        <v>0</v>
      </c>
      <c r="DM63" s="326">
        <f t="shared" si="48"/>
        <v>0</v>
      </c>
      <c r="DN63" s="326">
        <f t="shared" si="49"/>
        <v>0</v>
      </c>
      <c r="DO63" s="326">
        <f t="shared" si="71"/>
        <v>0</v>
      </c>
      <c r="DP63" s="326">
        <f t="shared" si="72"/>
        <v>0</v>
      </c>
      <c r="DQ63" s="329">
        <f t="shared" si="73"/>
        <v>0</v>
      </c>
      <c r="DR63" s="72"/>
      <c r="DS63" s="372">
        <v>50</v>
      </c>
      <c r="DT63" s="68">
        <f t="shared" si="52"/>
        <v>0</v>
      </c>
      <c r="DV63" s="68">
        <f t="shared" si="53"/>
        <v>0</v>
      </c>
      <c r="DX63" s="91"/>
      <c r="DZ63" s="68">
        <f t="shared" si="54"/>
        <v>0</v>
      </c>
      <c r="EA63" s="132"/>
      <c r="EB63" s="72">
        <f t="shared" si="55"/>
        <v>0</v>
      </c>
      <c r="EC63" s="132"/>
      <c r="ED63" s="72">
        <f t="shared" si="7"/>
        <v>0</v>
      </c>
      <c r="EF63" s="364">
        <f t="shared" si="74"/>
        <v>0</v>
      </c>
      <c r="EG63" s="95">
        <f t="shared" si="75"/>
        <v>0</v>
      </c>
      <c r="EH63" s="379">
        <f>(INDEX('30 year Cash Flow'!$H$50:$AK$50,1,'Monthly Loan Amortization'!A63)/12)*$DV$9</f>
        <v>0</v>
      </c>
      <c r="EI63" s="326">
        <f t="shared" si="76"/>
        <v>0</v>
      </c>
      <c r="EJ63" s="326">
        <f t="shared" si="86"/>
        <v>0</v>
      </c>
      <c r="EK63" s="326">
        <f t="shared" si="77"/>
        <v>0</v>
      </c>
      <c r="EL63" s="329">
        <f t="shared" si="9"/>
        <v>0</v>
      </c>
      <c r="EM63" s="329"/>
      <c r="EN63" s="372">
        <v>50</v>
      </c>
      <c r="EO63" s="95">
        <f t="shared" si="56"/>
        <v>0</v>
      </c>
      <c r="EP63" s="132"/>
      <c r="EQ63" s="95">
        <f t="shared" si="57"/>
        <v>0</v>
      </c>
      <c r="ER63" s="132"/>
      <c r="ES63" s="91"/>
      <c r="ET63" s="132"/>
      <c r="EU63" s="95">
        <f t="shared" si="58"/>
        <v>0</v>
      </c>
      <c r="EV63" s="132"/>
      <c r="EW63" s="327">
        <f t="shared" si="59"/>
        <v>0</v>
      </c>
      <c r="EX63" s="132"/>
      <c r="EY63" s="327">
        <f t="shared" si="10"/>
        <v>0</v>
      </c>
      <c r="EZ63" s="132"/>
      <c r="FA63" s="364">
        <f t="shared" si="78"/>
        <v>0</v>
      </c>
      <c r="FB63" s="95">
        <f t="shared" si="79"/>
        <v>0</v>
      </c>
      <c r="FC63" s="379">
        <f>(INDEX('30 year Cash Flow'!$H$50:$AK$50,1,'Monthly Loan Amortization'!A63)/12)*$EQ$9</f>
        <v>0</v>
      </c>
      <c r="FD63" s="326">
        <f t="shared" si="84"/>
        <v>0</v>
      </c>
      <c r="FE63" s="326">
        <f t="shared" si="85"/>
        <v>0</v>
      </c>
      <c r="FF63" s="326">
        <f t="shared" si="81"/>
        <v>0</v>
      </c>
      <c r="FG63" s="329">
        <f t="shared" si="11"/>
        <v>0</v>
      </c>
    </row>
    <row r="64" spans="1:163" x14ac:dyDescent="0.25">
      <c r="A64" s="132">
        <f t="shared" si="61"/>
        <v>5</v>
      </c>
      <c r="B64" s="71">
        <v>51</v>
      </c>
      <c r="C64" s="68">
        <f t="shared" si="12"/>
        <v>0</v>
      </c>
      <c r="E64" s="68">
        <f t="shared" si="13"/>
        <v>0</v>
      </c>
      <c r="G64" s="91"/>
      <c r="I64" s="68">
        <f t="shared" si="14"/>
        <v>0</v>
      </c>
      <c r="K64" s="72">
        <f t="shared" si="15"/>
        <v>0</v>
      </c>
      <c r="M64" s="72">
        <f t="shared" si="0"/>
        <v>0</v>
      </c>
      <c r="N64" s="66"/>
      <c r="O64" s="69"/>
      <c r="Q64" s="71">
        <v>51</v>
      </c>
      <c r="R64" s="68">
        <f t="shared" si="16"/>
        <v>0</v>
      </c>
      <c r="T64" s="68">
        <f t="shared" si="17"/>
        <v>0</v>
      </c>
      <c r="V64" s="91"/>
      <c r="X64" s="68">
        <f t="shared" si="18"/>
        <v>0</v>
      </c>
      <c r="Z64" s="72">
        <f t="shared" si="19"/>
        <v>0</v>
      </c>
      <c r="AB64" s="72" t="e">
        <f t="shared" si="1"/>
        <v>#REF!</v>
      </c>
      <c r="AD64" s="69"/>
      <c r="AF64" s="71">
        <v>51</v>
      </c>
      <c r="AG64" s="68">
        <f t="shared" si="20"/>
        <v>0</v>
      </c>
      <c r="AI64" s="68">
        <f t="shared" si="21"/>
        <v>0</v>
      </c>
      <c r="AK64" s="91"/>
      <c r="AM64" s="68">
        <f t="shared" si="22"/>
        <v>0</v>
      </c>
      <c r="AO64" s="72">
        <f t="shared" si="23"/>
        <v>0</v>
      </c>
      <c r="AQ64" s="72" t="e">
        <f t="shared" si="2"/>
        <v>#REF!</v>
      </c>
      <c r="AS64" s="69"/>
      <c r="AU64" s="71">
        <v>51</v>
      </c>
      <c r="AV64" s="68">
        <f t="shared" si="24"/>
        <v>0</v>
      </c>
      <c r="AX64" s="68">
        <f t="shared" si="25"/>
        <v>0</v>
      </c>
      <c r="AZ64" s="91"/>
      <c r="BB64" s="68">
        <f t="shared" si="26"/>
        <v>0</v>
      </c>
      <c r="BD64" s="72">
        <f t="shared" si="27"/>
        <v>0</v>
      </c>
      <c r="BF64" s="72" t="e">
        <f t="shared" si="3"/>
        <v>#REF!</v>
      </c>
      <c r="BG64" s="72"/>
      <c r="BH64" s="71">
        <v>51</v>
      </c>
      <c r="BI64" s="68">
        <f t="shared" si="28"/>
        <v>0</v>
      </c>
      <c r="BJ64" s="132"/>
      <c r="BK64" s="68">
        <f t="shared" si="29"/>
        <v>0</v>
      </c>
      <c r="BL64" s="132"/>
      <c r="BM64" s="91"/>
      <c r="BN64" s="132"/>
      <c r="BO64" s="68">
        <f t="shared" si="30"/>
        <v>0</v>
      </c>
      <c r="BP64" s="132"/>
      <c r="BQ64" s="72">
        <f t="shared" si="31"/>
        <v>0</v>
      </c>
      <c r="BR64" s="132"/>
      <c r="BS64" s="72">
        <f t="shared" si="4"/>
        <v>0</v>
      </c>
      <c r="BT64" s="72"/>
      <c r="BU64" s="326">
        <f t="shared" si="62"/>
        <v>0</v>
      </c>
      <c r="BV64" s="326">
        <f t="shared" si="32"/>
        <v>0</v>
      </c>
      <c r="BW64" s="326">
        <f t="shared" si="33"/>
        <v>0</v>
      </c>
      <c r="BX64" s="326">
        <f t="shared" si="34"/>
        <v>0</v>
      </c>
      <c r="BY64" s="326">
        <f t="shared" si="63"/>
        <v>0</v>
      </c>
      <c r="BZ64" s="326">
        <f t="shared" si="64"/>
        <v>0</v>
      </c>
      <c r="CA64" s="329">
        <f t="shared" si="36"/>
        <v>0</v>
      </c>
      <c r="CB64" s="132"/>
      <c r="CC64" s="71">
        <v>51</v>
      </c>
      <c r="CD64" s="68">
        <f t="shared" si="37"/>
        <v>0</v>
      </c>
      <c r="CE64" s="132"/>
      <c r="CF64" s="68">
        <f t="shared" si="38"/>
        <v>0</v>
      </c>
      <c r="CG64" s="132"/>
      <c r="CH64" s="91"/>
      <c r="CI64" s="132"/>
      <c r="CJ64" s="68">
        <f t="shared" si="39"/>
        <v>0</v>
      </c>
      <c r="CK64" s="132"/>
      <c r="CL64" s="72">
        <f t="shared" si="40"/>
        <v>0</v>
      </c>
      <c r="CM64" s="132"/>
      <c r="CN64" s="72">
        <f t="shared" si="5"/>
        <v>0</v>
      </c>
      <c r="CO64" s="132"/>
      <c r="CP64" s="326">
        <f t="shared" si="65"/>
        <v>0</v>
      </c>
      <c r="CQ64" s="326">
        <f t="shared" si="66"/>
        <v>0</v>
      </c>
      <c r="CR64" s="326">
        <f t="shared" si="67"/>
        <v>0</v>
      </c>
      <c r="CS64" s="326">
        <f t="shared" si="41"/>
        <v>0</v>
      </c>
      <c r="CT64" s="326">
        <f t="shared" si="42"/>
        <v>0</v>
      </c>
      <c r="CU64" s="326">
        <f t="shared" si="68"/>
        <v>0</v>
      </c>
      <c r="CV64" s="329">
        <f t="shared" si="43"/>
        <v>0</v>
      </c>
      <c r="CW64" s="69"/>
      <c r="CX64" s="71">
        <v>51</v>
      </c>
      <c r="CY64" s="68">
        <f t="shared" si="44"/>
        <v>0</v>
      </c>
      <c r="CZ64" s="132"/>
      <c r="DA64" s="68">
        <f t="shared" si="45"/>
        <v>0</v>
      </c>
      <c r="DB64" s="132"/>
      <c r="DC64" s="91"/>
      <c r="DD64" s="132"/>
      <c r="DE64" s="68">
        <f t="shared" si="46"/>
        <v>0</v>
      </c>
      <c r="DF64" s="132"/>
      <c r="DG64" s="72">
        <f t="shared" si="47"/>
        <v>0</v>
      </c>
      <c r="DH64" s="132"/>
      <c r="DI64" s="72">
        <f t="shared" si="6"/>
        <v>0</v>
      </c>
      <c r="DJ64" s="72"/>
      <c r="DK64" s="326">
        <f t="shared" si="69"/>
        <v>0</v>
      </c>
      <c r="DL64" s="326">
        <f t="shared" si="70"/>
        <v>0</v>
      </c>
      <c r="DM64" s="326">
        <f t="shared" si="48"/>
        <v>0</v>
      </c>
      <c r="DN64" s="326">
        <f t="shared" si="49"/>
        <v>0</v>
      </c>
      <c r="DO64" s="326">
        <f t="shared" si="71"/>
        <v>0</v>
      </c>
      <c r="DP64" s="326">
        <f t="shared" si="72"/>
        <v>0</v>
      </c>
      <c r="DQ64" s="329">
        <f t="shared" si="73"/>
        <v>0</v>
      </c>
      <c r="DR64" s="72"/>
      <c r="DS64" s="372">
        <v>51</v>
      </c>
      <c r="DT64" s="68">
        <f t="shared" si="52"/>
        <v>0</v>
      </c>
      <c r="DV64" s="68">
        <f t="shared" si="53"/>
        <v>0</v>
      </c>
      <c r="DX64" s="91"/>
      <c r="DZ64" s="68">
        <f t="shared" si="54"/>
        <v>0</v>
      </c>
      <c r="EA64" s="132"/>
      <c r="EB64" s="72">
        <f t="shared" si="55"/>
        <v>0</v>
      </c>
      <c r="EC64" s="132"/>
      <c r="ED64" s="72">
        <f t="shared" si="7"/>
        <v>0</v>
      </c>
      <c r="EF64" s="364">
        <f t="shared" si="74"/>
        <v>0</v>
      </c>
      <c r="EG64" s="95">
        <f t="shared" si="75"/>
        <v>0</v>
      </c>
      <c r="EH64" s="379">
        <f>(INDEX('30 year Cash Flow'!$H$50:$AK$50,1,'Monthly Loan Amortization'!A64)/12)*$DV$9</f>
        <v>0</v>
      </c>
      <c r="EI64" s="326">
        <f t="shared" si="76"/>
        <v>0</v>
      </c>
      <c r="EJ64" s="326">
        <f t="shared" si="86"/>
        <v>0</v>
      </c>
      <c r="EK64" s="326">
        <f t="shared" si="77"/>
        <v>0</v>
      </c>
      <c r="EL64" s="329">
        <f t="shared" si="9"/>
        <v>0</v>
      </c>
      <c r="EM64" s="329"/>
      <c r="EN64" s="372">
        <v>51</v>
      </c>
      <c r="EO64" s="95">
        <f t="shared" si="56"/>
        <v>0</v>
      </c>
      <c r="EP64" s="132"/>
      <c r="EQ64" s="95">
        <f t="shared" si="57"/>
        <v>0</v>
      </c>
      <c r="ER64" s="132"/>
      <c r="ES64" s="91"/>
      <c r="ET64" s="132"/>
      <c r="EU64" s="95">
        <f t="shared" si="58"/>
        <v>0</v>
      </c>
      <c r="EV64" s="132"/>
      <c r="EW64" s="327">
        <f t="shared" si="59"/>
        <v>0</v>
      </c>
      <c r="EX64" s="132"/>
      <c r="EY64" s="327">
        <f t="shared" si="10"/>
        <v>0</v>
      </c>
      <c r="EZ64" s="132"/>
      <c r="FA64" s="364">
        <f t="shared" si="78"/>
        <v>0</v>
      </c>
      <c r="FB64" s="95">
        <f t="shared" si="79"/>
        <v>0</v>
      </c>
      <c r="FC64" s="379">
        <f>(INDEX('30 year Cash Flow'!$H$50:$AK$50,1,'Monthly Loan Amortization'!A64)/12)*$EQ$9</f>
        <v>0</v>
      </c>
      <c r="FD64" s="326">
        <f t="shared" si="84"/>
        <v>0</v>
      </c>
      <c r="FE64" s="326">
        <f t="shared" si="85"/>
        <v>0</v>
      </c>
      <c r="FF64" s="326">
        <f t="shared" si="81"/>
        <v>0</v>
      </c>
      <c r="FG64" s="329">
        <f t="shared" si="11"/>
        <v>0</v>
      </c>
    </row>
    <row r="65" spans="1:163" x14ac:dyDescent="0.25">
      <c r="A65" s="132">
        <f t="shared" si="61"/>
        <v>5</v>
      </c>
      <c r="B65" s="71">
        <v>52</v>
      </c>
      <c r="C65" s="68">
        <f t="shared" si="12"/>
        <v>0</v>
      </c>
      <c r="E65" s="68">
        <f t="shared" si="13"/>
        <v>0</v>
      </c>
      <c r="G65" s="91"/>
      <c r="I65" s="68">
        <f t="shared" si="14"/>
        <v>0</v>
      </c>
      <c r="K65" s="72">
        <f t="shared" si="15"/>
        <v>0</v>
      </c>
      <c r="M65" s="72">
        <f t="shared" si="0"/>
        <v>0</v>
      </c>
      <c r="N65" s="66"/>
      <c r="O65" s="69"/>
      <c r="Q65" s="71">
        <v>52</v>
      </c>
      <c r="R65" s="68">
        <f t="shared" si="16"/>
        <v>0</v>
      </c>
      <c r="T65" s="68">
        <f t="shared" si="17"/>
        <v>0</v>
      </c>
      <c r="V65" s="91"/>
      <c r="X65" s="68">
        <f t="shared" si="18"/>
        <v>0</v>
      </c>
      <c r="Z65" s="72">
        <f t="shared" si="19"/>
        <v>0</v>
      </c>
      <c r="AB65" s="72" t="e">
        <f t="shared" si="1"/>
        <v>#REF!</v>
      </c>
      <c r="AD65" s="69"/>
      <c r="AF65" s="71">
        <v>52</v>
      </c>
      <c r="AG65" s="68">
        <f t="shared" si="20"/>
        <v>0</v>
      </c>
      <c r="AI65" s="68">
        <f t="shared" si="21"/>
        <v>0</v>
      </c>
      <c r="AK65" s="91"/>
      <c r="AM65" s="68">
        <f t="shared" si="22"/>
        <v>0</v>
      </c>
      <c r="AO65" s="72">
        <f t="shared" si="23"/>
        <v>0</v>
      </c>
      <c r="AQ65" s="72" t="e">
        <f t="shared" si="2"/>
        <v>#REF!</v>
      </c>
      <c r="AS65" s="69"/>
      <c r="AU65" s="71">
        <v>52</v>
      </c>
      <c r="AV65" s="68">
        <f t="shared" si="24"/>
        <v>0</v>
      </c>
      <c r="AX65" s="68">
        <f t="shared" si="25"/>
        <v>0</v>
      </c>
      <c r="AZ65" s="91"/>
      <c r="BB65" s="68">
        <f t="shared" si="26"/>
        <v>0</v>
      </c>
      <c r="BD65" s="72">
        <f t="shared" si="27"/>
        <v>0</v>
      </c>
      <c r="BF65" s="72" t="e">
        <f t="shared" si="3"/>
        <v>#REF!</v>
      </c>
      <c r="BG65" s="72"/>
      <c r="BH65" s="71">
        <v>52</v>
      </c>
      <c r="BI65" s="68">
        <f t="shared" si="28"/>
        <v>0</v>
      </c>
      <c r="BJ65" s="132"/>
      <c r="BK65" s="68">
        <f t="shared" si="29"/>
        <v>0</v>
      </c>
      <c r="BL65" s="132"/>
      <c r="BM65" s="91"/>
      <c r="BN65" s="132"/>
      <c r="BO65" s="68">
        <f t="shared" si="30"/>
        <v>0</v>
      </c>
      <c r="BP65" s="132"/>
      <c r="BQ65" s="72">
        <f t="shared" si="31"/>
        <v>0</v>
      </c>
      <c r="BR65" s="132"/>
      <c r="BS65" s="72">
        <f t="shared" si="4"/>
        <v>0</v>
      </c>
      <c r="BT65" s="72"/>
      <c r="BU65" s="326">
        <f t="shared" si="62"/>
        <v>0</v>
      </c>
      <c r="BV65" s="326">
        <f t="shared" si="32"/>
        <v>0</v>
      </c>
      <c r="BW65" s="326">
        <f t="shared" si="33"/>
        <v>0</v>
      </c>
      <c r="BX65" s="326">
        <f t="shared" si="34"/>
        <v>0</v>
      </c>
      <c r="BY65" s="326">
        <f t="shared" si="63"/>
        <v>0</v>
      </c>
      <c r="BZ65" s="326">
        <f t="shared" si="64"/>
        <v>0</v>
      </c>
      <c r="CA65" s="329">
        <f t="shared" si="36"/>
        <v>0</v>
      </c>
      <c r="CB65" s="132"/>
      <c r="CC65" s="71">
        <v>52</v>
      </c>
      <c r="CD65" s="68">
        <f t="shared" si="37"/>
        <v>0</v>
      </c>
      <c r="CE65" s="132"/>
      <c r="CF65" s="68">
        <f t="shared" si="38"/>
        <v>0</v>
      </c>
      <c r="CG65" s="132"/>
      <c r="CH65" s="91"/>
      <c r="CI65" s="132"/>
      <c r="CJ65" s="68">
        <f t="shared" si="39"/>
        <v>0</v>
      </c>
      <c r="CK65" s="132"/>
      <c r="CL65" s="72">
        <f t="shared" si="40"/>
        <v>0</v>
      </c>
      <c r="CM65" s="132"/>
      <c r="CN65" s="72">
        <f t="shared" si="5"/>
        <v>0</v>
      </c>
      <c r="CO65" s="132"/>
      <c r="CP65" s="326">
        <f t="shared" si="65"/>
        <v>0</v>
      </c>
      <c r="CQ65" s="326">
        <f t="shared" si="66"/>
        <v>0</v>
      </c>
      <c r="CR65" s="326">
        <f t="shared" si="67"/>
        <v>0</v>
      </c>
      <c r="CS65" s="326">
        <f t="shared" si="41"/>
        <v>0</v>
      </c>
      <c r="CT65" s="326">
        <f t="shared" si="42"/>
        <v>0</v>
      </c>
      <c r="CU65" s="326">
        <f t="shared" si="68"/>
        <v>0</v>
      </c>
      <c r="CV65" s="329">
        <f t="shared" si="43"/>
        <v>0</v>
      </c>
      <c r="CW65" s="69"/>
      <c r="CX65" s="71">
        <v>52</v>
      </c>
      <c r="CY65" s="68">
        <f t="shared" si="44"/>
        <v>0</v>
      </c>
      <c r="CZ65" s="132"/>
      <c r="DA65" s="68">
        <f t="shared" si="45"/>
        <v>0</v>
      </c>
      <c r="DB65" s="132"/>
      <c r="DC65" s="91"/>
      <c r="DD65" s="132"/>
      <c r="DE65" s="68">
        <f t="shared" si="46"/>
        <v>0</v>
      </c>
      <c r="DF65" s="132"/>
      <c r="DG65" s="72">
        <f t="shared" si="47"/>
        <v>0</v>
      </c>
      <c r="DH65" s="132"/>
      <c r="DI65" s="72">
        <f t="shared" si="6"/>
        <v>0</v>
      </c>
      <c r="DJ65" s="72"/>
      <c r="DK65" s="326">
        <f t="shared" si="69"/>
        <v>0</v>
      </c>
      <c r="DL65" s="326">
        <f t="shared" si="70"/>
        <v>0</v>
      </c>
      <c r="DM65" s="326">
        <f t="shared" si="48"/>
        <v>0</v>
      </c>
      <c r="DN65" s="326">
        <f t="shared" si="49"/>
        <v>0</v>
      </c>
      <c r="DO65" s="326">
        <f t="shared" si="71"/>
        <v>0</v>
      </c>
      <c r="DP65" s="326">
        <f t="shared" si="72"/>
        <v>0</v>
      </c>
      <c r="DQ65" s="329">
        <f t="shared" si="73"/>
        <v>0</v>
      </c>
      <c r="DR65" s="72"/>
      <c r="DS65" s="372">
        <v>52</v>
      </c>
      <c r="DT65" s="68">
        <f t="shared" si="52"/>
        <v>0</v>
      </c>
      <c r="DV65" s="68">
        <f t="shared" si="53"/>
        <v>0</v>
      </c>
      <c r="DX65" s="91"/>
      <c r="DZ65" s="68">
        <f t="shared" si="54"/>
        <v>0</v>
      </c>
      <c r="EA65" s="132"/>
      <c r="EB65" s="72">
        <f t="shared" si="55"/>
        <v>0</v>
      </c>
      <c r="EC65" s="132"/>
      <c r="ED65" s="72">
        <f t="shared" si="7"/>
        <v>0</v>
      </c>
      <c r="EF65" s="364">
        <f t="shared" si="74"/>
        <v>0</v>
      </c>
      <c r="EG65" s="95">
        <f t="shared" si="75"/>
        <v>0</v>
      </c>
      <c r="EH65" s="379">
        <f>(INDEX('30 year Cash Flow'!$H$50:$AK$50,1,'Monthly Loan Amortization'!A65)/12)*$DV$9</f>
        <v>0</v>
      </c>
      <c r="EI65" s="326">
        <f t="shared" si="76"/>
        <v>0</v>
      </c>
      <c r="EJ65" s="326">
        <f t="shared" si="86"/>
        <v>0</v>
      </c>
      <c r="EK65" s="326">
        <f t="shared" si="77"/>
        <v>0</v>
      </c>
      <c r="EL65" s="329">
        <f t="shared" si="9"/>
        <v>0</v>
      </c>
      <c r="EM65" s="329"/>
      <c r="EN65" s="372">
        <v>52</v>
      </c>
      <c r="EO65" s="95">
        <f t="shared" si="56"/>
        <v>0</v>
      </c>
      <c r="EP65" s="132"/>
      <c r="EQ65" s="95">
        <f t="shared" si="57"/>
        <v>0</v>
      </c>
      <c r="ER65" s="132"/>
      <c r="ES65" s="91"/>
      <c r="ET65" s="132"/>
      <c r="EU65" s="95">
        <f t="shared" si="58"/>
        <v>0</v>
      </c>
      <c r="EV65" s="132"/>
      <c r="EW65" s="327">
        <f t="shared" si="59"/>
        <v>0</v>
      </c>
      <c r="EX65" s="132"/>
      <c r="EY65" s="327">
        <f t="shared" si="10"/>
        <v>0</v>
      </c>
      <c r="EZ65" s="132"/>
      <c r="FA65" s="364">
        <f t="shared" si="78"/>
        <v>0</v>
      </c>
      <c r="FB65" s="95">
        <f t="shared" si="79"/>
        <v>0</v>
      </c>
      <c r="FC65" s="379">
        <f>(INDEX('30 year Cash Flow'!$H$50:$AK$50,1,'Monthly Loan Amortization'!A65)/12)*$EQ$9</f>
        <v>0</v>
      </c>
      <c r="FD65" s="326">
        <f t="shared" si="84"/>
        <v>0</v>
      </c>
      <c r="FE65" s="326">
        <f t="shared" si="85"/>
        <v>0</v>
      </c>
      <c r="FF65" s="326">
        <f t="shared" si="81"/>
        <v>0</v>
      </c>
      <c r="FG65" s="329">
        <f t="shared" si="11"/>
        <v>0</v>
      </c>
    </row>
    <row r="66" spans="1:163" x14ac:dyDescent="0.25">
      <c r="A66" s="132">
        <f t="shared" si="61"/>
        <v>5</v>
      </c>
      <c r="B66" s="71">
        <v>53</v>
      </c>
      <c r="C66" s="68">
        <f t="shared" si="12"/>
        <v>0</v>
      </c>
      <c r="E66" s="68">
        <f t="shared" si="13"/>
        <v>0</v>
      </c>
      <c r="G66" s="91"/>
      <c r="I66" s="68">
        <f t="shared" si="14"/>
        <v>0</v>
      </c>
      <c r="K66" s="72">
        <f t="shared" si="15"/>
        <v>0</v>
      </c>
      <c r="M66" s="72">
        <f t="shared" si="0"/>
        <v>0</v>
      </c>
      <c r="N66" s="66"/>
      <c r="O66" s="69"/>
      <c r="Q66" s="71">
        <v>53</v>
      </c>
      <c r="R66" s="68">
        <f t="shared" si="16"/>
        <v>0</v>
      </c>
      <c r="T66" s="68">
        <f t="shared" si="17"/>
        <v>0</v>
      </c>
      <c r="V66" s="91"/>
      <c r="X66" s="68">
        <f t="shared" si="18"/>
        <v>0</v>
      </c>
      <c r="Z66" s="72">
        <f t="shared" si="19"/>
        <v>0</v>
      </c>
      <c r="AB66" s="72" t="e">
        <f t="shared" si="1"/>
        <v>#REF!</v>
      </c>
      <c r="AD66" s="69"/>
      <c r="AF66" s="71">
        <v>53</v>
      </c>
      <c r="AG66" s="68">
        <f t="shared" si="20"/>
        <v>0</v>
      </c>
      <c r="AI66" s="68">
        <f t="shared" si="21"/>
        <v>0</v>
      </c>
      <c r="AK66" s="91"/>
      <c r="AM66" s="68">
        <f t="shared" si="22"/>
        <v>0</v>
      </c>
      <c r="AO66" s="72">
        <f t="shared" si="23"/>
        <v>0</v>
      </c>
      <c r="AQ66" s="72" t="e">
        <f t="shared" si="2"/>
        <v>#REF!</v>
      </c>
      <c r="AS66" s="69"/>
      <c r="AU66" s="71">
        <v>53</v>
      </c>
      <c r="AV66" s="68">
        <f t="shared" si="24"/>
        <v>0</v>
      </c>
      <c r="AX66" s="68">
        <f t="shared" si="25"/>
        <v>0</v>
      </c>
      <c r="AZ66" s="91"/>
      <c r="BB66" s="68">
        <f t="shared" si="26"/>
        <v>0</v>
      </c>
      <c r="BD66" s="72">
        <f t="shared" si="27"/>
        <v>0</v>
      </c>
      <c r="BF66" s="72" t="e">
        <f t="shared" si="3"/>
        <v>#REF!</v>
      </c>
      <c r="BG66" s="72"/>
      <c r="BH66" s="71">
        <v>53</v>
      </c>
      <c r="BI66" s="68">
        <f t="shared" si="28"/>
        <v>0</v>
      </c>
      <c r="BJ66" s="132"/>
      <c r="BK66" s="68">
        <f t="shared" si="29"/>
        <v>0</v>
      </c>
      <c r="BL66" s="132"/>
      <c r="BM66" s="91"/>
      <c r="BN66" s="132"/>
      <c r="BO66" s="68">
        <f t="shared" si="30"/>
        <v>0</v>
      </c>
      <c r="BP66" s="132"/>
      <c r="BQ66" s="72">
        <f t="shared" si="31"/>
        <v>0</v>
      </c>
      <c r="BR66" s="132"/>
      <c r="BS66" s="72">
        <f t="shared" si="4"/>
        <v>0</v>
      </c>
      <c r="BT66" s="72"/>
      <c r="BU66" s="326">
        <f t="shared" si="62"/>
        <v>0</v>
      </c>
      <c r="BV66" s="326">
        <f t="shared" si="32"/>
        <v>0</v>
      </c>
      <c r="BW66" s="326">
        <f t="shared" si="33"/>
        <v>0</v>
      </c>
      <c r="BX66" s="326">
        <f t="shared" si="34"/>
        <v>0</v>
      </c>
      <c r="BY66" s="326">
        <f t="shared" si="63"/>
        <v>0</v>
      </c>
      <c r="BZ66" s="326">
        <f t="shared" si="64"/>
        <v>0</v>
      </c>
      <c r="CA66" s="329">
        <f t="shared" si="36"/>
        <v>0</v>
      </c>
      <c r="CB66" s="132"/>
      <c r="CC66" s="71">
        <v>53</v>
      </c>
      <c r="CD66" s="68">
        <f t="shared" si="37"/>
        <v>0</v>
      </c>
      <c r="CE66" s="132"/>
      <c r="CF66" s="68">
        <f t="shared" si="38"/>
        <v>0</v>
      </c>
      <c r="CG66" s="132"/>
      <c r="CH66" s="91"/>
      <c r="CI66" s="132"/>
      <c r="CJ66" s="68">
        <f t="shared" si="39"/>
        <v>0</v>
      </c>
      <c r="CK66" s="132"/>
      <c r="CL66" s="72">
        <f t="shared" si="40"/>
        <v>0</v>
      </c>
      <c r="CM66" s="132"/>
      <c r="CN66" s="72">
        <f t="shared" si="5"/>
        <v>0</v>
      </c>
      <c r="CO66" s="132"/>
      <c r="CP66" s="326">
        <f t="shared" si="65"/>
        <v>0</v>
      </c>
      <c r="CQ66" s="326">
        <f t="shared" si="66"/>
        <v>0</v>
      </c>
      <c r="CR66" s="326">
        <f t="shared" si="67"/>
        <v>0</v>
      </c>
      <c r="CS66" s="326">
        <f t="shared" si="41"/>
        <v>0</v>
      </c>
      <c r="CT66" s="326">
        <f t="shared" si="42"/>
        <v>0</v>
      </c>
      <c r="CU66" s="326">
        <f t="shared" si="68"/>
        <v>0</v>
      </c>
      <c r="CV66" s="329">
        <f t="shared" si="43"/>
        <v>0</v>
      </c>
      <c r="CW66" s="69"/>
      <c r="CX66" s="71">
        <v>53</v>
      </c>
      <c r="CY66" s="68">
        <f t="shared" si="44"/>
        <v>0</v>
      </c>
      <c r="CZ66" s="132"/>
      <c r="DA66" s="68">
        <f t="shared" si="45"/>
        <v>0</v>
      </c>
      <c r="DB66" s="132"/>
      <c r="DC66" s="91"/>
      <c r="DD66" s="132"/>
      <c r="DE66" s="68">
        <f t="shared" si="46"/>
        <v>0</v>
      </c>
      <c r="DF66" s="132"/>
      <c r="DG66" s="72">
        <f t="shared" si="47"/>
        <v>0</v>
      </c>
      <c r="DH66" s="132"/>
      <c r="DI66" s="72">
        <f t="shared" si="6"/>
        <v>0</v>
      </c>
      <c r="DJ66" s="72"/>
      <c r="DK66" s="326">
        <f t="shared" si="69"/>
        <v>0</v>
      </c>
      <c r="DL66" s="326">
        <f t="shared" si="70"/>
        <v>0</v>
      </c>
      <c r="DM66" s="326">
        <f t="shared" si="48"/>
        <v>0</v>
      </c>
      <c r="DN66" s="326">
        <f t="shared" si="49"/>
        <v>0</v>
      </c>
      <c r="DO66" s="326">
        <f t="shared" si="71"/>
        <v>0</v>
      </c>
      <c r="DP66" s="326">
        <f t="shared" si="72"/>
        <v>0</v>
      </c>
      <c r="DQ66" s="329">
        <f t="shared" si="73"/>
        <v>0</v>
      </c>
      <c r="DR66" s="72"/>
      <c r="DS66" s="372">
        <v>53</v>
      </c>
      <c r="DT66" s="68">
        <f t="shared" si="52"/>
        <v>0</v>
      </c>
      <c r="DV66" s="68">
        <f t="shared" si="53"/>
        <v>0</v>
      </c>
      <c r="DX66" s="91"/>
      <c r="DZ66" s="68">
        <f t="shared" si="54"/>
        <v>0</v>
      </c>
      <c r="EA66" s="132"/>
      <c r="EB66" s="72">
        <f t="shared" si="55"/>
        <v>0</v>
      </c>
      <c r="EC66" s="132"/>
      <c r="ED66" s="72">
        <f t="shared" si="7"/>
        <v>0</v>
      </c>
      <c r="EF66" s="364">
        <f t="shared" si="74"/>
        <v>0</v>
      </c>
      <c r="EG66" s="95">
        <f t="shared" si="75"/>
        <v>0</v>
      </c>
      <c r="EH66" s="379">
        <f>(INDEX('30 year Cash Flow'!$H$50:$AK$50,1,'Monthly Loan Amortization'!A66)/12)*$DV$9</f>
        <v>0</v>
      </c>
      <c r="EI66" s="326">
        <f t="shared" si="76"/>
        <v>0</v>
      </c>
      <c r="EJ66" s="326">
        <f t="shared" si="86"/>
        <v>0</v>
      </c>
      <c r="EK66" s="326">
        <f t="shared" si="77"/>
        <v>0</v>
      </c>
      <c r="EL66" s="329">
        <f t="shared" si="9"/>
        <v>0</v>
      </c>
      <c r="EM66" s="329"/>
      <c r="EN66" s="372">
        <v>53</v>
      </c>
      <c r="EO66" s="95">
        <f t="shared" si="56"/>
        <v>0</v>
      </c>
      <c r="EP66" s="132"/>
      <c r="EQ66" s="95">
        <f t="shared" si="57"/>
        <v>0</v>
      </c>
      <c r="ER66" s="132"/>
      <c r="ES66" s="91"/>
      <c r="ET66" s="132"/>
      <c r="EU66" s="95">
        <f t="shared" si="58"/>
        <v>0</v>
      </c>
      <c r="EV66" s="132"/>
      <c r="EW66" s="327">
        <f t="shared" si="59"/>
        <v>0</v>
      </c>
      <c r="EX66" s="132"/>
      <c r="EY66" s="327">
        <f t="shared" si="10"/>
        <v>0</v>
      </c>
      <c r="EZ66" s="132"/>
      <c r="FA66" s="364">
        <f t="shared" si="78"/>
        <v>0</v>
      </c>
      <c r="FB66" s="95">
        <f t="shared" si="79"/>
        <v>0</v>
      </c>
      <c r="FC66" s="379">
        <f>(INDEX('30 year Cash Flow'!$H$50:$AK$50,1,'Monthly Loan Amortization'!A66)/12)*$EQ$9</f>
        <v>0</v>
      </c>
      <c r="FD66" s="326">
        <f t="shared" si="84"/>
        <v>0</v>
      </c>
      <c r="FE66" s="326">
        <f t="shared" si="85"/>
        <v>0</v>
      </c>
      <c r="FF66" s="326">
        <f t="shared" si="81"/>
        <v>0</v>
      </c>
      <c r="FG66" s="329">
        <f t="shared" si="11"/>
        <v>0</v>
      </c>
    </row>
    <row r="67" spans="1:163" x14ac:dyDescent="0.25">
      <c r="A67" s="132">
        <f t="shared" si="61"/>
        <v>5</v>
      </c>
      <c r="B67" s="71">
        <v>54</v>
      </c>
      <c r="C67" s="68">
        <f t="shared" si="12"/>
        <v>0</v>
      </c>
      <c r="E67" s="68">
        <f t="shared" si="13"/>
        <v>0</v>
      </c>
      <c r="G67" s="91"/>
      <c r="I67" s="68">
        <f t="shared" si="14"/>
        <v>0</v>
      </c>
      <c r="K67" s="72">
        <f t="shared" si="15"/>
        <v>0</v>
      </c>
      <c r="M67" s="72">
        <f t="shared" si="0"/>
        <v>0</v>
      </c>
      <c r="N67" s="66"/>
      <c r="O67" s="69"/>
      <c r="Q67" s="71">
        <v>54</v>
      </c>
      <c r="R67" s="68">
        <f t="shared" si="16"/>
        <v>0</v>
      </c>
      <c r="T67" s="68">
        <f t="shared" si="17"/>
        <v>0</v>
      </c>
      <c r="V67" s="91"/>
      <c r="X67" s="68">
        <f t="shared" si="18"/>
        <v>0</v>
      </c>
      <c r="Z67" s="72">
        <f t="shared" si="19"/>
        <v>0</v>
      </c>
      <c r="AB67" s="72" t="e">
        <f t="shared" si="1"/>
        <v>#REF!</v>
      </c>
      <c r="AD67" s="69"/>
      <c r="AF67" s="71">
        <v>54</v>
      </c>
      <c r="AG67" s="68">
        <f t="shared" si="20"/>
        <v>0</v>
      </c>
      <c r="AI67" s="68">
        <f t="shared" si="21"/>
        <v>0</v>
      </c>
      <c r="AK67" s="91"/>
      <c r="AM67" s="68">
        <f t="shared" si="22"/>
        <v>0</v>
      </c>
      <c r="AO67" s="72">
        <f t="shared" si="23"/>
        <v>0</v>
      </c>
      <c r="AQ67" s="72" t="e">
        <f t="shared" si="2"/>
        <v>#REF!</v>
      </c>
      <c r="AS67" s="69"/>
      <c r="AU67" s="71">
        <v>54</v>
      </c>
      <c r="AV67" s="68">
        <f t="shared" si="24"/>
        <v>0</v>
      </c>
      <c r="AX67" s="68">
        <f t="shared" si="25"/>
        <v>0</v>
      </c>
      <c r="AZ67" s="91"/>
      <c r="BB67" s="68">
        <f t="shared" si="26"/>
        <v>0</v>
      </c>
      <c r="BD67" s="72">
        <f t="shared" si="27"/>
        <v>0</v>
      </c>
      <c r="BF67" s="72" t="e">
        <f t="shared" si="3"/>
        <v>#REF!</v>
      </c>
      <c r="BG67" s="72"/>
      <c r="BH67" s="71">
        <v>54</v>
      </c>
      <c r="BI67" s="68">
        <f t="shared" si="28"/>
        <v>0</v>
      </c>
      <c r="BJ67" s="132"/>
      <c r="BK67" s="68">
        <f t="shared" si="29"/>
        <v>0</v>
      </c>
      <c r="BL67" s="132"/>
      <c r="BM67" s="91"/>
      <c r="BN67" s="132"/>
      <c r="BO67" s="68">
        <f t="shared" si="30"/>
        <v>0</v>
      </c>
      <c r="BP67" s="132"/>
      <c r="BQ67" s="72">
        <f t="shared" si="31"/>
        <v>0</v>
      </c>
      <c r="BR67" s="132"/>
      <c r="BS67" s="72">
        <f t="shared" si="4"/>
        <v>0</v>
      </c>
      <c r="BT67" s="72"/>
      <c r="BU67" s="326">
        <f t="shared" si="62"/>
        <v>0</v>
      </c>
      <c r="BV67" s="326">
        <f t="shared" si="32"/>
        <v>0</v>
      </c>
      <c r="BW67" s="326">
        <f t="shared" si="33"/>
        <v>0</v>
      </c>
      <c r="BX67" s="326">
        <f t="shared" si="34"/>
        <v>0</v>
      </c>
      <c r="BY67" s="326">
        <f t="shared" si="63"/>
        <v>0</v>
      </c>
      <c r="BZ67" s="326">
        <f t="shared" si="64"/>
        <v>0</v>
      </c>
      <c r="CA67" s="329">
        <f t="shared" si="36"/>
        <v>0</v>
      </c>
      <c r="CB67" s="132"/>
      <c r="CC67" s="71">
        <v>54</v>
      </c>
      <c r="CD67" s="68">
        <f t="shared" si="37"/>
        <v>0</v>
      </c>
      <c r="CE67" s="132"/>
      <c r="CF67" s="68">
        <f t="shared" si="38"/>
        <v>0</v>
      </c>
      <c r="CG67" s="132"/>
      <c r="CH67" s="91"/>
      <c r="CI67" s="132"/>
      <c r="CJ67" s="68">
        <f t="shared" si="39"/>
        <v>0</v>
      </c>
      <c r="CK67" s="132"/>
      <c r="CL67" s="72">
        <f t="shared" si="40"/>
        <v>0</v>
      </c>
      <c r="CM67" s="132"/>
      <c r="CN67" s="72">
        <f t="shared" si="5"/>
        <v>0</v>
      </c>
      <c r="CO67" s="132"/>
      <c r="CP67" s="326">
        <f t="shared" si="65"/>
        <v>0</v>
      </c>
      <c r="CQ67" s="326">
        <f t="shared" si="66"/>
        <v>0</v>
      </c>
      <c r="CR67" s="326">
        <f t="shared" si="67"/>
        <v>0</v>
      </c>
      <c r="CS67" s="326">
        <f t="shared" si="41"/>
        <v>0</v>
      </c>
      <c r="CT67" s="326">
        <f t="shared" si="42"/>
        <v>0</v>
      </c>
      <c r="CU67" s="326">
        <f t="shared" si="68"/>
        <v>0</v>
      </c>
      <c r="CV67" s="329">
        <f t="shared" si="43"/>
        <v>0</v>
      </c>
      <c r="CW67" s="69"/>
      <c r="CX67" s="71">
        <v>54</v>
      </c>
      <c r="CY67" s="68">
        <f t="shared" si="44"/>
        <v>0</v>
      </c>
      <c r="CZ67" s="132"/>
      <c r="DA67" s="68">
        <f t="shared" si="45"/>
        <v>0</v>
      </c>
      <c r="DB67" s="132"/>
      <c r="DC67" s="91"/>
      <c r="DD67" s="132"/>
      <c r="DE67" s="68">
        <f t="shared" si="46"/>
        <v>0</v>
      </c>
      <c r="DF67" s="132"/>
      <c r="DG67" s="72">
        <f t="shared" si="47"/>
        <v>0</v>
      </c>
      <c r="DH67" s="132"/>
      <c r="DI67" s="72">
        <f t="shared" si="6"/>
        <v>0</v>
      </c>
      <c r="DJ67" s="72"/>
      <c r="DK67" s="326">
        <f t="shared" si="69"/>
        <v>0</v>
      </c>
      <c r="DL67" s="326">
        <f t="shared" si="70"/>
        <v>0</v>
      </c>
      <c r="DM67" s="326">
        <f t="shared" si="48"/>
        <v>0</v>
      </c>
      <c r="DN67" s="326">
        <f t="shared" si="49"/>
        <v>0</v>
      </c>
      <c r="DO67" s="326">
        <f t="shared" si="71"/>
        <v>0</v>
      </c>
      <c r="DP67" s="326">
        <f t="shared" si="72"/>
        <v>0</v>
      </c>
      <c r="DQ67" s="329">
        <f t="shared" si="73"/>
        <v>0</v>
      </c>
      <c r="DR67" s="72"/>
      <c r="DS67" s="372">
        <v>54</v>
      </c>
      <c r="DT67" s="68">
        <f t="shared" si="52"/>
        <v>0</v>
      </c>
      <c r="DV67" s="68">
        <f t="shared" si="53"/>
        <v>0</v>
      </c>
      <c r="DX67" s="91"/>
      <c r="DZ67" s="68">
        <f t="shared" si="54"/>
        <v>0</v>
      </c>
      <c r="EA67" s="132"/>
      <c r="EB67" s="72">
        <f t="shared" si="55"/>
        <v>0</v>
      </c>
      <c r="EC67" s="132"/>
      <c r="ED67" s="72">
        <f t="shared" si="7"/>
        <v>0</v>
      </c>
      <c r="EF67" s="364">
        <f t="shared" si="74"/>
        <v>0</v>
      </c>
      <c r="EG67" s="95">
        <f t="shared" si="75"/>
        <v>0</v>
      </c>
      <c r="EH67" s="379">
        <f>(INDEX('30 year Cash Flow'!$H$50:$AK$50,1,'Monthly Loan Amortization'!A67)/12)*$DV$9</f>
        <v>0</v>
      </c>
      <c r="EI67" s="326">
        <f t="shared" si="76"/>
        <v>0</v>
      </c>
      <c r="EJ67" s="326">
        <f t="shared" si="86"/>
        <v>0</v>
      </c>
      <c r="EK67" s="326">
        <f t="shared" si="77"/>
        <v>0</v>
      </c>
      <c r="EL67" s="329">
        <f t="shared" si="9"/>
        <v>0</v>
      </c>
      <c r="EM67" s="329"/>
      <c r="EN67" s="372">
        <v>54</v>
      </c>
      <c r="EO67" s="95">
        <f t="shared" si="56"/>
        <v>0</v>
      </c>
      <c r="EP67" s="132"/>
      <c r="EQ67" s="95">
        <f t="shared" si="57"/>
        <v>0</v>
      </c>
      <c r="ER67" s="132"/>
      <c r="ES67" s="91"/>
      <c r="ET67" s="132"/>
      <c r="EU67" s="95">
        <f t="shared" si="58"/>
        <v>0</v>
      </c>
      <c r="EV67" s="132"/>
      <c r="EW67" s="327">
        <f t="shared" si="59"/>
        <v>0</v>
      </c>
      <c r="EX67" s="132"/>
      <c r="EY67" s="327">
        <f t="shared" si="10"/>
        <v>0</v>
      </c>
      <c r="EZ67" s="132"/>
      <c r="FA67" s="364">
        <f t="shared" si="78"/>
        <v>0</v>
      </c>
      <c r="FB67" s="95">
        <f t="shared" si="79"/>
        <v>0</v>
      </c>
      <c r="FC67" s="379">
        <f>(INDEX('30 year Cash Flow'!$H$50:$AK$50,1,'Monthly Loan Amortization'!A67)/12)*$EQ$9</f>
        <v>0</v>
      </c>
      <c r="FD67" s="326">
        <f t="shared" si="84"/>
        <v>0</v>
      </c>
      <c r="FE67" s="326">
        <f t="shared" si="85"/>
        <v>0</v>
      </c>
      <c r="FF67" s="326">
        <f t="shared" si="81"/>
        <v>0</v>
      </c>
      <c r="FG67" s="329">
        <f t="shared" si="11"/>
        <v>0</v>
      </c>
    </row>
    <row r="68" spans="1:163" x14ac:dyDescent="0.25">
      <c r="A68" s="132">
        <f t="shared" si="61"/>
        <v>5</v>
      </c>
      <c r="B68" s="71">
        <v>55</v>
      </c>
      <c r="C68" s="68">
        <f t="shared" si="12"/>
        <v>0</v>
      </c>
      <c r="E68" s="68">
        <f t="shared" si="13"/>
        <v>0</v>
      </c>
      <c r="G68" s="91"/>
      <c r="I68" s="68">
        <f t="shared" si="14"/>
        <v>0</v>
      </c>
      <c r="K68" s="72">
        <f t="shared" si="15"/>
        <v>0</v>
      </c>
      <c r="M68" s="72">
        <f t="shared" si="0"/>
        <v>0</v>
      </c>
      <c r="N68" s="66"/>
      <c r="O68" s="69"/>
      <c r="Q68" s="71">
        <v>55</v>
      </c>
      <c r="R68" s="68">
        <f t="shared" si="16"/>
        <v>0</v>
      </c>
      <c r="T68" s="68">
        <f t="shared" si="17"/>
        <v>0</v>
      </c>
      <c r="V68" s="91"/>
      <c r="X68" s="68">
        <f t="shared" si="18"/>
        <v>0</v>
      </c>
      <c r="Z68" s="72">
        <f t="shared" si="19"/>
        <v>0</v>
      </c>
      <c r="AB68" s="72" t="e">
        <f t="shared" si="1"/>
        <v>#REF!</v>
      </c>
      <c r="AD68" s="69"/>
      <c r="AF68" s="71">
        <v>55</v>
      </c>
      <c r="AG68" s="68">
        <f t="shared" si="20"/>
        <v>0</v>
      </c>
      <c r="AI68" s="68">
        <f t="shared" si="21"/>
        <v>0</v>
      </c>
      <c r="AK68" s="91"/>
      <c r="AM68" s="68">
        <f t="shared" si="22"/>
        <v>0</v>
      </c>
      <c r="AO68" s="72">
        <f t="shared" si="23"/>
        <v>0</v>
      </c>
      <c r="AQ68" s="72" t="e">
        <f t="shared" si="2"/>
        <v>#REF!</v>
      </c>
      <c r="AS68" s="69"/>
      <c r="AU68" s="71">
        <v>55</v>
      </c>
      <c r="AV68" s="68">
        <f t="shared" si="24"/>
        <v>0</v>
      </c>
      <c r="AX68" s="68">
        <f t="shared" si="25"/>
        <v>0</v>
      </c>
      <c r="AZ68" s="91"/>
      <c r="BB68" s="68">
        <f t="shared" si="26"/>
        <v>0</v>
      </c>
      <c r="BD68" s="72">
        <f t="shared" si="27"/>
        <v>0</v>
      </c>
      <c r="BF68" s="72" t="e">
        <f t="shared" si="3"/>
        <v>#REF!</v>
      </c>
      <c r="BG68" s="72"/>
      <c r="BH68" s="71">
        <v>55</v>
      </c>
      <c r="BI68" s="68">
        <f t="shared" si="28"/>
        <v>0</v>
      </c>
      <c r="BJ68" s="132"/>
      <c r="BK68" s="68">
        <f t="shared" si="29"/>
        <v>0</v>
      </c>
      <c r="BL68" s="132"/>
      <c r="BM68" s="91"/>
      <c r="BN68" s="132"/>
      <c r="BO68" s="68">
        <f t="shared" si="30"/>
        <v>0</v>
      </c>
      <c r="BP68" s="132"/>
      <c r="BQ68" s="72">
        <f t="shared" si="31"/>
        <v>0</v>
      </c>
      <c r="BR68" s="132"/>
      <c r="BS68" s="72">
        <f t="shared" si="4"/>
        <v>0</v>
      </c>
      <c r="BT68" s="72"/>
      <c r="BU68" s="326">
        <f t="shared" si="62"/>
        <v>0</v>
      </c>
      <c r="BV68" s="326">
        <f t="shared" si="32"/>
        <v>0</v>
      </c>
      <c r="BW68" s="326">
        <f t="shared" si="33"/>
        <v>0</v>
      </c>
      <c r="BX68" s="326">
        <f t="shared" si="34"/>
        <v>0</v>
      </c>
      <c r="BY68" s="326">
        <f t="shared" si="63"/>
        <v>0</v>
      </c>
      <c r="BZ68" s="326">
        <f t="shared" si="64"/>
        <v>0</v>
      </c>
      <c r="CA68" s="329">
        <f t="shared" si="36"/>
        <v>0</v>
      </c>
      <c r="CB68" s="132"/>
      <c r="CC68" s="71">
        <v>55</v>
      </c>
      <c r="CD68" s="68">
        <f t="shared" si="37"/>
        <v>0</v>
      </c>
      <c r="CE68" s="132"/>
      <c r="CF68" s="68">
        <f t="shared" si="38"/>
        <v>0</v>
      </c>
      <c r="CG68" s="132"/>
      <c r="CH68" s="91"/>
      <c r="CI68" s="132"/>
      <c r="CJ68" s="68">
        <f t="shared" si="39"/>
        <v>0</v>
      </c>
      <c r="CK68" s="132"/>
      <c r="CL68" s="72">
        <f t="shared" si="40"/>
        <v>0</v>
      </c>
      <c r="CM68" s="132"/>
      <c r="CN68" s="72">
        <f t="shared" si="5"/>
        <v>0</v>
      </c>
      <c r="CO68" s="132"/>
      <c r="CP68" s="326">
        <f t="shared" si="65"/>
        <v>0</v>
      </c>
      <c r="CQ68" s="326">
        <f t="shared" si="66"/>
        <v>0</v>
      </c>
      <c r="CR68" s="326">
        <f t="shared" si="67"/>
        <v>0</v>
      </c>
      <c r="CS68" s="326">
        <f t="shared" si="41"/>
        <v>0</v>
      </c>
      <c r="CT68" s="326">
        <f t="shared" si="42"/>
        <v>0</v>
      </c>
      <c r="CU68" s="326">
        <f t="shared" si="68"/>
        <v>0</v>
      </c>
      <c r="CV68" s="329">
        <f t="shared" si="43"/>
        <v>0</v>
      </c>
      <c r="CW68" s="69"/>
      <c r="CX68" s="71">
        <v>55</v>
      </c>
      <c r="CY68" s="68">
        <f t="shared" si="44"/>
        <v>0</v>
      </c>
      <c r="CZ68" s="132"/>
      <c r="DA68" s="68">
        <f t="shared" si="45"/>
        <v>0</v>
      </c>
      <c r="DB68" s="132"/>
      <c r="DC68" s="91"/>
      <c r="DD68" s="132"/>
      <c r="DE68" s="68">
        <f t="shared" si="46"/>
        <v>0</v>
      </c>
      <c r="DF68" s="132"/>
      <c r="DG68" s="72">
        <f t="shared" si="47"/>
        <v>0</v>
      </c>
      <c r="DH68" s="132"/>
      <c r="DI68" s="72">
        <f t="shared" si="6"/>
        <v>0</v>
      </c>
      <c r="DJ68" s="72"/>
      <c r="DK68" s="326">
        <f t="shared" si="69"/>
        <v>0</v>
      </c>
      <c r="DL68" s="326">
        <f t="shared" si="70"/>
        <v>0</v>
      </c>
      <c r="DM68" s="326">
        <f t="shared" si="48"/>
        <v>0</v>
      </c>
      <c r="DN68" s="326">
        <f t="shared" si="49"/>
        <v>0</v>
      </c>
      <c r="DO68" s="326">
        <f t="shared" si="71"/>
        <v>0</v>
      </c>
      <c r="DP68" s="326">
        <f t="shared" si="72"/>
        <v>0</v>
      </c>
      <c r="DQ68" s="329">
        <f t="shared" si="73"/>
        <v>0</v>
      </c>
      <c r="DR68" s="72"/>
      <c r="DS68" s="372">
        <v>55</v>
      </c>
      <c r="DT68" s="68">
        <f t="shared" si="52"/>
        <v>0</v>
      </c>
      <c r="DV68" s="68">
        <f t="shared" si="53"/>
        <v>0</v>
      </c>
      <c r="DX68" s="91"/>
      <c r="DZ68" s="68">
        <f t="shared" si="54"/>
        <v>0</v>
      </c>
      <c r="EA68" s="132"/>
      <c r="EB68" s="72">
        <f t="shared" si="55"/>
        <v>0</v>
      </c>
      <c r="EC68" s="132"/>
      <c r="ED68" s="72">
        <f t="shared" si="7"/>
        <v>0</v>
      </c>
      <c r="EF68" s="364">
        <f t="shared" si="74"/>
        <v>0</v>
      </c>
      <c r="EG68" s="95">
        <f t="shared" si="75"/>
        <v>0</v>
      </c>
      <c r="EH68" s="379">
        <f>(INDEX('30 year Cash Flow'!$H$50:$AK$50,1,'Monthly Loan Amortization'!A68)/12)*$DV$9</f>
        <v>0</v>
      </c>
      <c r="EI68" s="326">
        <f t="shared" si="76"/>
        <v>0</v>
      </c>
      <c r="EJ68" s="326">
        <f t="shared" si="86"/>
        <v>0</v>
      </c>
      <c r="EK68" s="326">
        <f t="shared" si="77"/>
        <v>0</v>
      </c>
      <c r="EL68" s="329">
        <f t="shared" si="9"/>
        <v>0</v>
      </c>
      <c r="EM68" s="329"/>
      <c r="EN68" s="372">
        <v>55</v>
      </c>
      <c r="EO68" s="95">
        <f t="shared" si="56"/>
        <v>0</v>
      </c>
      <c r="EP68" s="132"/>
      <c r="EQ68" s="95">
        <f t="shared" si="57"/>
        <v>0</v>
      </c>
      <c r="ER68" s="132"/>
      <c r="ES68" s="91"/>
      <c r="ET68" s="132"/>
      <c r="EU68" s="95">
        <f t="shared" si="58"/>
        <v>0</v>
      </c>
      <c r="EV68" s="132"/>
      <c r="EW68" s="327">
        <f t="shared" si="59"/>
        <v>0</v>
      </c>
      <c r="EX68" s="132"/>
      <c r="EY68" s="327">
        <f t="shared" si="10"/>
        <v>0</v>
      </c>
      <c r="EZ68" s="132"/>
      <c r="FA68" s="364">
        <f t="shared" si="78"/>
        <v>0</v>
      </c>
      <c r="FB68" s="95">
        <f t="shared" si="79"/>
        <v>0</v>
      </c>
      <c r="FC68" s="379">
        <f>(INDEX('30 year Cash Flow'!$H$50:$AK$50,1,'Monthly Loan Amortization'!A68)/12)*$EQ$9</f>
        <v>0</v>
      </c>
      <c r="FD68" s="326">
        <f t="shared" si="84"/>
        <v>0</v>
      </c>
      <c r="FE68" s="326">
        <f t="shared" si="85"/>
        <v>0</v>
      </c>
      <c r="FF68" s="326">
        <f t="shared" si="81"/>
        <v>0</v>
      </c>
      <c r="FG68" s="329">
        <f t="shared" si="11"/>
        <v>0</v>
      </c>
    </row>
    <row r="69" spans="1:163" x14ac:dyDescent="0.25">
      <c r="A69" s="132">
        <f t="shared" si="61"/>
        <v>5</v>
      </c>
      <c r="B69" s="71">
        <v>56</v>
      </c>
      <c r="C69" s="68">
        <f t="shared" si="12"/>
        <v>0</v>
      </c>
      <c r="E69" s="68">
        <f t="shared" si="13"/>
        <v>0</v>
      </c>
      <c r="G69" s="91"/>
      <c r="I69" s="68">
        <f t="shared" si="14"/>
        <v>0</v>
      </c>
      <c r="K69" s="72">
        <f t="shared" si="15"/>
        <v>0</v>
      </c>
      <c r="M69" s="72">
        <f t="shared" si="0"/>
        <v>0</v>
      </c>
      <c r="N69" s="66"/>
      <c r="O69" s="69"/>
      <c r="Q69" s="71">
        <v>56</v>
      </c>
      <c r="R69" s="68">
        <f t="shared" si="16"/>
        <v>0</v>
      </c>
      <c r="T69" s="68">
        <f t="shared" si="17"/>
        <v>0</v>
      </c>
      <c r="V69" s="91"/>
      <c r="X69" s="68">
        <f t="shared" si="18"/>
        <v>0</v>
      </c>
      <c r="Z69" s="72">
        <f t="shared" si="19"/>
        <v>0</v>
      </c>
      <c r="AB69" s="72" t="e">
        <f t="shared" si="1"/>
        <v>#REF!</v>
      </c>
      <c r="AD69" s="69"/>
      <c r="AF69" s="71">
        <v>56</v>
      </c>
      <c r="AG69" s="68">
        <f t="shared" si="20"/>
        <v>0</v>
      </c>
      <c r="AI69" s="68">
        <f t="shared" si="21"/>
        <v>0</v>
      </c>
      <c r="AK69" s="91"/>
      <c r="AM69" s="68">
        <f t="shared" si="22"/>
        <v>0</v>
      </c>
      <c r="AO69" s="72">
        <f t="shared" si="23"/>
        <v>0</v>
      </c>
      <c r="AQ69" s="72" t="e">
        <f t="shared" si="2"/>
        <v>#REF!</v>
      </c>
      <c r="AS69" s="69"/>
      <c r="AU69" s="71">
        <v>56</v>
      </c>
      <c r="AV69" s="68">
        <f t="shared" si="24"/>
        <v>0</v>
      </c>
      <c r="AX69" s="68">
        <f t="shared" si="25"/>
        <v>0</v>
      </c>
      <c r="AZ69" s="91"/>
      <c r="BB69" s="68">
        <f t="shared" si="26"/>
        <v>0</v>
      </c>
      <c r="BD69" s="72">
        <f t="shared" si="27"/>
        <v>0</v>
      </c>
      <c r="BF69" s="72" t="e">
        <f t="shared" si="3"/>
        <v>#REF!</v>
      </c>
      <c r="BG69" s="72"/>
      <c r="BH69" s="71">
        <v>56</v>
      </c>
      <c r="BI69" s="68">
        <f t="shared" si="28"/>
        <v>0</v>
      </c>
      <c r="BJ69" s="132"/>
      <c r="BK69" s="68">
        <f t="shared" si="29"/>
        <v>0</v>
      </c>
      <c r="BL69" s="132"/>
      <c r="BM69" s="91"/>
      <c r="BN69" s="132"/>
      <c r="BO69" s="68">
        <f t="shared" si="30"/>
        <v>0</v>
      </c>
      <c r="BP69" s="132"/>
      <c r="BQ69" s="72">
        <f t="shared" si="31"/>
        <v>0</v>
      </c>
      <c r="BR69" s="132"/>
      <c r="BS69" s="72">
        <f t="shared" si="4"/>
        <v>0</v>
      </c>
      <c r="BT69" s="72"/>
      <c r="BU69" s="326">
        <f t="shared" si="62"/>
        <v>0</v>
      </c>
      <c r="BV69" s="326">
        <f t="shared" si="32"/>
        <v>0</v>
      </c>
      <c r="BW69" s="326">
        <f t="shared" si="33"/>
        <v>0</v>
      </c>
      <c r="BX69" s="326">
        <f t="shared" si="34"/>
        <v>0</v>
      </c>
      <c r="BY69" s="326">
        <f t="shared" si="63"/>
        <v>0</v>
      </c>
      <c r="BZ69" s="326">
        <f t="shared" si="64"/>
        <v>0</v>
      </c>
      <c r="CA69" s="329">
        <f t="shared" si="36"/>
        <v>0</v>
      </c>
      <c r="CB69" s="132"/>
      <c r="CC69" s="71">
        <v>56</v>
      </c>
      <c r="CD69" s="68">
        <f t="shared" si="37"/>
        <v>0</v>
      </c>
      <c r="CE69" s="132"/>
      <c r="CF69" s="68">
        <f t="shared" si="38"/>
        <v>0</v>
      </c>
      <c r="CG69" s="132"/>
      <c r="CH69" s="91"/>
      <c r="CI69" s="132"/>
      <c r="CJ69" s="68">
        <f t="shared" si="39"/>
        <v>0</v>
      </c>
      <c r="CK69" s="132"/>
      <c r="CL69" s="72">
        <f t="shared" si="40"/>
        <v>0</v>
      </c>
      <c r="CM69" s="132"/>
      <c r="CN69" s="72">
        <f t="shared" si="5"/>
        <v>0</v>
      </c>
      <c r="CO69" s="132"/>
      <c r="CP69" s="326">
        <f t="shared" si="65"/>
        <v>0</v>
      </c>
      <c r="CQ69" s="326">
        <f t="shared" si="66"/>
        <v>0</v>
      </c>
      <c r="CR69" s="326">
        <f t="shared" si="67"/>
        <v>0</v>
      </c>
      <c r="CS69" s="326">
        <f t="shared" si="41"/>
        <v>0</v>
      </c>
      <c r="CT69" s="326">
        <f t="shared" si="42"/>
        <v>0</v>
      </c>
      <c r="CU69" s="326">
        <f t="shared" si="68"/>
        <v>0</v>
      </c>
      <c r="CV69" s="329">
        <f t="shared" si="43"/>
        <v>0</v>
      </c>
      <c r="CW69" s="69"/>
      <c r="CX69" s="71">
        <v>56</v>
      </c>
      <c r="CY69" s="68">
        <f t="shared" si="44"/>
        <v>0</v>
      </c>
      <c r="CZ69" s="132"/>
      <c r="DA69" s="68">
        <f t="shared" si="45"/>
        <v>0</v>
      </c>
      <c r="DB69" s="132"/>
      <c r="DC69" s="91"/>
      <c r="DD69" s="132"/>
      <c r="DE69" s="68">
        <f t="shared" si="46"/>
        <v>0</v>
      </c>
      <c r="DF69" s="132"/>
      <c r="DG69" s="72">
        <f t="shared" si="47"/>
        <v>0</v>
      </c>
      <c r="DH69" s="132"/>
      <c r="DI69" s="72">
        <f t="shared" si="6"/>
        <v>0</v>
      </c>
      <c r="DJ69" s="72"/>
      <c r="DK69" s="326">
        <f t="shared" si="69"/>
        <v>0</v>
      </c>
      <c r="DL69" s="326">
        <f t="shared" si="70"/>
        <v>0</v>
      </c>
      <c r="DM69" s="326">
        <f t="shared" si="48"/>
        <v>0</v>
      </c>
      <c r="DN69" s="326">
        <f t="shared" si="49"/>
        <v>0</v>
      </c>
      <c r="DO69" s="326">
        <f t="shared" si="71"/>
        <v>0</v>
      </c>
      <c r="DP69" s="326">
        <f t="shared" si="72"/>
        <v>0</v>
      </c>
      <c r="DQ69" s="329">
        <f t="shared" si="73"/>
        <v>0</v>
      </c>
      <c r="DR69" s="72"/>
      <c r="DS69" s="372">
        <v>56</v>
      </c>
      <c r="DT69" s="68">
        <f t="shared" si="52"/>
        <v>0</v>
      </c>
      <c r="DV69" s="68">
        <f t="shared" si="53"/>
        <v>0</v>
      </c>
      <c r="DX69" s="91"/>
      <c r="DZ69" s="68">
        <f t="shared" si="54"/>
        <v>0</v>
      </c>
      <c r="EA69" s="132"/>
      <c r="EB69" s="72">
        <f t="shared" si="55"/>
        <v>0</v>
      </c>
      <c r="EC69" s="132"/>
      <c r="ED69" s="72">
        <f t="shared" si="7"/>
        <v>0</v>
      </c>
      <c r="EF69" s="364">
        <f t="shared" si="74"/>
        <v>0</v>
      </c>
      <c r="EG69" s="95">
        <f t="shared" si="75"/>
        <v>0</v>
      </c>
      <c r="EH69" s="379">
        <f>(INDEX('30 year Cash Flow'!$H$50:$AK$50,1,'Monthly Loan Amortization'!A69)/12)*$DV$9</f>
        <v>0</v>
      </c>
      <c r="EI69" s="326">
        <f t="shared" si="76"/>
        <v>0</v>
      </c>
      <c r="EJ69" s="326">
        <f t="shared" si="86"/>
        <v>0</v>
      </c>
      <c r="EK69" s="326">
        <f t="shared" si="77"/>
        <v>0</v>
      </c>
      <c r="EL69" s="329">
        <f t="shared" si="9"/>
        <v>0</v>
      </c>
      <c r="EM69" s="329"/>
      <c r="EN69" s="372">
        <v>56</v>
      </c>
      <c r="EO69" s="95">
        <f t="shared" si="56"/>
        <v>0</v>
      </c>
      <c r="EP69" s="132"/>
      <c r="EQ69" s="95">
        <f t="shared" si="57"/>
        <v>0</v>
      </c>
      <c r="ER69" s="132"/>
      <c r="ES69" s="91"/>
      <c r="ET69" s="132"/>
      <c r="EU69" s="95">
        <f t="shared" si="58"/>
        <v>0</v>
      </c>
      <c r="EV69" s="132"/>
      <c r="EW69" s="327">
        <f t="shared" si="59"/>
        <v>0</v>
      </c>
      <c r="EX69" s="132"/>
      <c r="EY69" s="327">
        <f t="shared" si="10"/>
        <v>0</v>
      </c>
      <c r="EZ69" s="132"/>
      <c r="FA69" s="364">
        <f t="shared" si="78"/>
        <v>0</v>
      </c>
      <c r="FB69" s="95">
        <f t="shared" si="79"/>
        <v>0</v>
      </c>
      <c r="FC69" s="379">
        <f>(INDEX('30 year Cash Flow'!$H$50:$AK$50,1,'Monthly Loan Amortization'!A69)/12)*$EQ$9</f>
        <v>0</v>
      </c>
      <c r="FD69" s="326">
        <f t="shared" si="84"/>
        <v>0</v>
      </c>
      <c r="FE69" s="326">
        <f t="shared" si="85"/>
        <v>0</v>
      </c>
      <c r="FF69" s="326">
        <f t="shared" si="81"/>
        <v>0</v>
      </c>
      <c r="FG69" s="329">
        <f t="shared" si="11"/>
        <v>0</v>
      </c>
    </row>
    <row r="70" spans="1:163" x14ac:dyDescent="0.25">
      <c r="A70" s="132">
        <f t="shared" si="61"/>
        <v>5</v>
      </c>
      <c r="B70" s="71">
        <v>57</v>
      </c>
      <c r="C70" s="68">
        <f t="shared" si="12"/>
        <v>0</v>
      </c>
      <c r="E70" s="68">
        <f t="shared" si="13"/>
        <v>0</v>
      </c>
      <c r="G70" s="91"/>
      <c r="I70" s="68">
        <f t="shared" si="14"/>
        <v>0</v>
      </c>
      <c r="K70" s="72">
        <f t="shared" si="15"/>
        <v>0</v>
      </c>
      <c r="M70" s="72">
        <f t="shared" si="0"/>
        <v>0</v>
      </c>
      <c r="N70" s="66"/>
      <c r="O70" s="69"/>
      <c r="Q70" s="71">
        <v>57</v>
      </c>
      <c r="R70" s="68">
        <f t="shared" si="16"/>
        <v>0</v>
      </c>
      <c r="T70" s="68">
        <f t="shared" si="17"/>
        <v>0</v>
      </c>
      <c r="V70" s="91"/>
      <c r="X70" s="68">
        <f t="shared" si="18"/>
        <v>0</v>
      </c>
      <c r="Z70" s="72">
        <f t="shared" si="19"/>
        <v>0</v>
      </c>
      <c r="AB70" s="72" t="e">
        <f t="shared" si="1"/>
        <v>#REF!</v>
      </c>
      <c r="AD70" s="69"/>
      <c r="AF70" s="71">
        <v>57</v>
      </c>
      <c r="AG70" s="68">
        <f t="shared" si="20"/>
        <v>0</v>
      </c>
      <c r="AI70" s="68">
        <f t="shared" si="21"/>
        <v>0</v>
      </c>
      <c r="AK70" s="91"/>
      <c r="AM70" s="68">
        <f t="shared" si="22"/>
        <v>0</v>
      </c>
      <c r="AO70" s="72">
        <f t="shared" si="23"/>
        <v>0</v>
      </c>
      <c r="AQ70" s="72" t="e">
        <f t="shared" si="2"/>
        <v>#REF!</v>
      </c>
      <c r="AS70" s="69"/>
      <c r="AU70" s="71">
        <v>57</v>
      </c>
      <c r="AV70" s="68">
        <f t="shared" si="24"/>
        <v>0</v>
      </c>
      <c r="AX70" s="68">
        <f t="shared" si="25"/>
        <v>0</v>
      </c>
      <c r="AZ70" s="91"/>
      <c r="BB70" s="68">
        <f t="shared" si="26"/>
        <v>0</v>
      </c>
      <c r="BD70" s="72">
        <f t="shared" si="27"/>
        <v>0</v>
      </c>
      <c r="BF70" s="72" t="e">
        <f t="shared" si="3"/>
        <v>#REF!</v>
      </c>
      <c r="BG70" s="72"/>
      <c r="BH70" s="71">
        <v>57</v>
      </c>
      <c r="BI70" s="68">
        <f t="shared" si="28"/>
        <v>0</v>
      </c>
      <c r="BJ70" s="132"/>
      <c r="BK70" s="68">
        <f t="shared" si="29"/>
        <v>0</v>
      </c>
      <c r="BL70" s="132"/>
      <c r="BM70" s="91"/>
      <c r="BN70" s="132"/>
      <c r="BO70" s="68">
        <f t="shared" si="30"/>
        <v>0</v>
      </c>
      <c r="BP70" s="132"/>
      <c r="BQ70" s="72">
        <f t="shared" si="31"/>
        <v>0</v>
      </c>
      <c r="BR70" s="132"/>
      <c r="BS70" s="72">
        <f t="shared" si="4"/>
        <v>0</v>
      </c>
      <c r="BT70" s="72"/>
      <c r="BU70" s="326">
        <f t="shared" si="62"/>
        <v>0</v>
      </c>
      <c r="BV70" s="326">
        <f t="shared" si="32"/>
        <v>0</v>
      </c>
      <c r="BW70" s="326">
        <f t="shared" si="33"/>
        <v>0</v>
      </c>
      <c r="BX70" s="326">
        <f t="shared" si="34"/>
        <v>0</v>
      </c>
      <c r="BY70" s="326">
        <f t="shared" si="63"/>
        <v>0</v>
      </c>
      <c r="BZ70" s="326">
        <f t="shared" si="64"/>
        <v>0</v>
      </c>
      <c r="CA70" s="329">
        <f t="shared" si="36"/>
        <v>0</v>
      </c>
      <c r="CB70" s="132"/>
      <c r="CC70" s="71">
        <v>57</v>
      </c>
      <c r="CD70" s="68">
        <f t="shared" si="37"/>
        <v>0</v>
      </c>
      <c r="CE70" s="132"/>
      <c r="CF70" s="68">
        <f t="shared" si="38"/>
        <v>0</v>
      </c>
      <c r="CG70" s="132"/>
      <c r="CH70" s="91"/>
      <c r="CI70" s="132"/>
      <c r="CJ70" s="68">
        <f t="shared" si="39"/>
        <v>0</v>
      </c>
      <c r="CK70" s="132"/>
      <c r="CL70" s="72">
        <f t="shared" si="40"/>
        <v>0</v>
      </c>
      <c r="CM70" s="132"/>
      <c r="CN70" s="72">
        <f t="shared" si="5"/>
        <v>0</v>
      </c>
      <c r="CO70" s="132"/>
      <c r="CP70" s="326">
        <f t="shared" si="65"/>
        <v>0</v>
      </c>
      <c r="CQ70" s="326">
        <f t="shared" si="66"/>
        <v>0</v>
      </c>
      <c r="CR70" s="326">
        <f t="shared" si="67"/>
        <v>0</v>
      </c>
      <c r="CS70" s="326">
        <f t="shared" si="41"/>
        <v>0</v>
      </c>
      <c r="CT70" s="326">
        <f t="shared" si="42"/>
        <v>0</v>
      </c>
      <c r="CU70" s="326">
        <f t="shared" si="68"/>
        <v>0</v>
      </c>
      <c r="CV70" s="329">
        <f t="shared" si="43"/>
        <v>0</v>
      </c>
      <c r="CW70" s="69"/>
      <c r="CX70" s="71">
        <v>57</v>
      </c>
      <c r="CY70" s="68">
        <f t="shared" si="44"/>
        <v>0</v>
      </c>
      <c r="CZ70" s="132"/>
      <c r="DA70" s="68">
        <f t="shared" si="45"/>
        <v>0</v>
      </c>
      <c r="DB70" s="132"/>
      <c r="DC70" s="91"/>
      <c r="DD70" s="132"/>
      <c r="DE70" s="68">
        <f t="shared" si="46"/>
        <v>0</v>
      </c>
      <c r="DF70" s="132"/>
      <c r="DG70" s="72">
        <f t="shared" si="47"/>
        <v>0</v>
      </c>
      <c r="DH70" s="132"/>
      <c r="DI70" s="72">
        <f t="shared" si="6"/>
        <v>0</v>
      </c>
      <c r="DJ70" s="72"/>
      <c r="DK70" s="326">
        <f t="shared" si="69"/>
        <v>0</v>
      </c>
      <c r="DL70" s="326">
        <f t="shared" si="70"/>
        <v>0</v>
      </c>
      <c r="DM70" s="326">
        <f t="shared" si="48"/>
        <v>0</v>
      </c>
      <c r="DN70" s="326">
        <f t="shared" si="49"/>
        <v>0</v>
      </c>
      <c r="DO70" s="326">
        <f t="shared" si="71"/>
        <v>0</v>
      </c>
      <c r="DP70" s="326">
        <f t="shared" si="72"/>
        <v>0</v>
      </c>
      <c r="DQ70" s="329">
        <f t="shared" si="73"/>
        <v>0</v>
      </c>
      <c r="DR70" s="72"/>
      <c r="DS70" s="372">
        <v>57</v>
      </c>
      <c r="DT70" s="68">
        <f t="shared" si="52"/>
        <v>0</v>
      </c>
      <c r="DV70" s="68">
        <f t="shared" si="53"/>
        <v>0</v>
      </c>
      <c r="DX70" s="91"/>
      <c r="DZ70" s="68">
        <f t="shared" si="54"/>
        <v>0</v>
      </c>
      <c r="EA70" s="132"/>
      <c r="EB70" s="72">
        <f t="shared" si="55"/>
        <v>0</v>
      </c>
      <c r="EC70" s="132"/>
      <c r="ED70" s="72">
        <f t="shared" si="7"/>
        <v>0</v>
      </c>
      <c r="EF70" s="364">
        <f t="shared" si="74"/>
        <v>0</v>
      </c>
      <c r="EG70" s="95">
        <f t="shared" si="75"/>
        <v>0</v>
      </c>
      <c r="EH70" s="379">
        <f>(INDEX('30 year Cash Flow'!$H$50:$AK$50,1,'Monthly Loan Amortization'!A70)/12)*$DV$9</f>
        <v>0</v>
      </c>
      <c r="EI70" s="326">
        <f t="shared" si="76"/>
        <v>0</v>
      </c>
      <c r="EJ70" s="326">
        <f t="shared" si="86"/>
        <v>0</v>
      </c>
      <c r="EK70" s="326">
        <f t="shared" si="77"/>
        <v>0</v>
      </c>
      <c r="EL70" s="329">
        <f t="shared" si="9"/>
        <v>0</v>
      </c>
      <c r="EM70" s="329"/>
      <c r="EN70" s="372">
        <v>57</v>
      </c>
      <c r="EO70" s="95">
        <f t="shared" si="56"/>
        <v>0</v>
      </c>
      <c r="EP70" s="132"/>
      <c r="EQ70" s="95">
        <f t="shared" si="57"/>
        <v>0</v>
      </c>
      <c r="ER70" s="132"/>
      <c r="ES70" s="91"/>
      <c r="ET70" s="132"/>
      <c r="EU70" s="95">
        <f t="shared" si="58"/>
        <v>0</v>
      </c>
      <c r="EV70" s="132"/>
      <c r="EW70" s="327">
        <f t="shared" si="59"/>
        <v>0</v>
      </c>
      <c r="EX70" s="132"/>
      <c r="EY70" s="327">
        <f t="shared" si="10"/>
        <v>0</v>
      </c>
      <c r="EZ70" s="132"/>
      <c r="FA70" s="364">
        <f t="shared" si="78"/>
        <v>0</v>
      </c>
      <c r="FB70" s="95">
        <f t="shared" si="79"/>
        <v>0</v>
      </c>
      <c r="FC70" s="379">
        <f>(INDEX('30 year Cash Flow'!$H$50:$AK$50,1,'Monthly Loan Amortization'!A70)/12)*$EQ$9</f>
        <v>0</v>
      </c>
      <c r="FD70" s="326">
        <f t="shared" si="84"/>
        <v>0</v>
      </c>
      <c r="FE70" s="326">
        <f t="shared" si="85"/>
        <v>0</v>
      </c>
      <c r="FF70" s="326">
        <f t="shared" si="81"/>
        <v>0</v>
      </c>
      <c r="FG70" s="329">
        <f t="shared" si="11"/>
        <v>0</v>
      </c>
    </row>
    <row r="71" spans="1:163" x14ac:dyDescent="0.25">
      <c r="A71" s="132">
        <f t="shared" si="61"/>
        <v>5</v>
      </c>
      <c r="B71" s="71">
        <v>58</v>
      </c>
      <c r="C71" s="68">
        <f t="shared" si="12"/>
        <v>0</v>
      </c>
      <c r="E71" s="68">
        <f t="shared" si="13"/>
        <v>0</v>
      </c>
      <c r="G71" s="91"/>
      <c r="I71" s="68">
        <f t="shared" si="14"/>
        <v>0</v>
      </c>
      <c r="K71" s="72">
        <f t="shared" si="15"/>
        <v>0</v>
      </c>
      <c r="M71" s="72">
        <f t="shared" si="0"/>
        <v>0</v>
      </c>
      <c r="N71" s="66"/>
      <c r="O71" s="69"/>
      <c r="Q71" s="71">
        <v>58</v>
      </c>
      <c r="R71" s="68">
        <f t="shared" si="16"/>
        <v>0</v>
      </c>
      <c r="T71" s="68">
        <f t="shared" si="17"/>
        <v>0</v>
      </c>
      <c r="V71" s="91"/>
      <c r="X71" s="68">
        <f t="shared" si="18"/>
        <v>0</v>
      </c>
      <c r="Z71" s="72">
        <f t="shared" si="19"/>
        <v>0</v>
      </c>
      <c r="AB71" s="72" t="e">
        <f t="shared" si="1"/>
        <v>#REF!</v>
      </c>
      <c r="AD71" s="69"/>
      <c r="AF71" s="71">
        <v>58</v>
      </c>
      <c r="AG71" s="68">
        <f t="shared" si="20"/>
        <v>0</v>
      </c>
      <c r="AI71" s="68">
        <f t="shared" si="21"/>
        <v>0</v>
      </c>
      <c r="AK71" s="91"/>
      <c r="AM71" s="68">
        <f t="shared" si="22"/>
        <v>0</v>
      </c>
      <c r="AO71" s="72">
        <f t="shared" si="23"/>
        <v>0</v>
      </c>
      <c r="AQ71" s="72" t="e">
        <f t="shared" si="2"/>
        <v>#REF!</v>
      </c>
      <c r="AS71" s="69"/>
      <c r="AU71" s="71">
        <v>58</v>
      </c>
      <c r="AV71" s="68">
        <f t="shared" si="24"/>
        <v>0</v>
      </c>
      <c r="AX71" s="68">
        <f t="shared" si="25"/>
        <v>0</v>
      </c>
      <c r="AZ71" s="91"/>
      <c r="BB71" s="68">
        <f t="shared" si="26"/>
        <v>0</v>
      </c>
      <c r="BD71" s="72">
        <f t="shared" si="27"/>
        <v>0</v>
      </c>
      <c r="BF71" s="72" t="e">
        <f t="shared" si="3"/>
        <v>#REF!</v>
      </c>
      <c r="BG71" s="72"/>
      <c r="BH71" s="71">
        <v>58</v>
      </c>
      <c r="BI71" s="68">
        <f t="shared" si="28"/>
        <v>0</v>
      </c>
      <c r="BJ71" s="132"/>
      <c r="BK71" s="68">
        <f t="shared" si="29"/>
        <v>0</v>
      </c>
      <c r="BL71" s="132"/>
      <c r="BM71" s="91"/>
      <c r="BN71" s="132"/>
      <c r="BO71" s="68">
        <f t="shared" si="30"/>
        <v>0</v>
      </c>
      <c r="BP71" s="132"/>
      <c r="BQ71" s="72">
        <f t="shared" si="31"/>
        <v>0</v>
      </c>
      <c r="BR71" s="132"/>
      <c r="BS71" s="72">
        <f t="shared" si="4"/>
        <v>0</v>
      </c>
      <c r="BT71" s="72"/>
      <c r="BU71" s="326">
        <f t="shared" si="62"/>
        <v>0</v>
      </c>
      <c r="BV71" s="326">
        <f t="shared" si="32"/>
        <v>0</v>
      </c>
      <c r="BW71" s="326">
        <f t="shared" si="33"/>
        <v>0</v>
      </c>
      <c r="BX71" s="326">
        <f t="shared" si="34"/>
        <v>0</v>
      </c>
      <c r="BY71" s="326">
        <f t="shared" si="63"/>
        <v>0</v>
      </c>
      <c r="BZ71" s="326">
        <f t="shared" si="64"/>
        <v>0</v>
      </c>
      <c r="CA71" s="329">
        <f t="shared" si="36"/>
        <v>0</v>
      </c>
      <c r="CB71" s="132"/>
      <c r="CC71" s="71">
        <v>58</v>
      </c>
      <c r="CD71" s="68">
        <f t="shared" si="37"/>
        <v>0</v>
      </c>
      <c r="CE71" s="132"/>
      <c r="CF71" s="68">
        <f t="shared" si="38"/>
        <v>0</v>
      </c>
      <c r="CG71" s="132"/>
      <c r="CH71" s="91"/>
      <c r="CI71" s="132"/>
      <c r="CJ71" s="68">
        <f t="shared" si="39"/>
        <v>0</v>
      </c>
      <c r="CK71" s="132"/>
      <c r="CL71" s="72">
        <f t="shared" si="40"/>
        <v>0</v>
      </c>
      <c r="CM71" s="132"/>
      <c r="CN71" s="72">
        <f t="shared" si="5"/>
        <v>0</v>
      </c>
      <c r="CO71" s="132"/>
      <c r="CP71" s="326">
        <f t="shared" si="65"/>
        <v>0</v>
      </c>
      <c r="CQ71" s="326">
        <f t="shared" si="66"/>
        <v>0</v>
      </c>
      <c r="CR71" s="326">
        <f t="shared" si="67"/>
        <v>0</v>
      </c>
      <c r="CS71" s="326">
        <f t="shared" si="41"/>
        <v>0</v>
      </c>
      <c r="CT71" s="326">
        <f t="shared" si="42"/>
        <v>0</v>
      </c>
      <c r="CU71" s="326">
        <f t="shared" si="68"/>
        <v>0</v>
      </c>
      <c r="CV71" s="329">
        <f t="shared" si="43"/>
        <v>0</v>
      </c>
      <c r="CW71" s="69"/>
      <c r="CX71" s="71">
        <v>58</v>
      </c>
      <c r="CY71" s="68">
        <f t="shared" si="44"/>
        <v>0</v>
      </c>
      <c r="CZ71" s="132"/>
      <c r="DA71" s="68">
        <f t="shared" si="45"/>
        <v>0</v>
      </c>
      <c r="DB71" s="132"/>
      <c r="DC71" s="91"/>
      <c r="DD71" s="132"/>
      <c r="DE71" s="68">
        <f t="shared" si="46"/>
        <v>0</v>
      </c>
      <c r="DF71" s="132"/>
      <c r="DG71" s="72">
        <f t="shared" si="47"/>
        <v>0</v>
      </c>
      <c r="DH71" s="132"/>
      <c r="DI71" s="72">
        <f t="shared" si="6"/>
        <v>0</v>
      </c>
      <c r="DJ71" s="72"/>
      <c r="DK71" s="326">
        <f t="shared" si="69"/>
        <v>0</v>
      </c>
      <c r="DL71" s="326">
        <f t="shared" si="70"/>
        <v>0</v>
      </c>
      <c r="DM71" s="326">
        <f t="shared" si="48"/>
        <v>0</v>
      </c>
      <c r="DN71" s="326">
        <f t="shared" si="49"/>
        <v>0</v>
      </c>
      <c r="DO71" s="326">
        <f t="shared" si="71"/>
        <v>0</v>
      </c>
      <c r="DP71" s="326">
        <f t="shared" si="72"/>
        <v>0</v>
      </c>
      <c r="DQ71" s="329">
        <f t="shared" si="73"/>
        <v>0</v>
      </c>
      <c r="DR71" s="72"/>
      <c r="DS71" s="372">
        <v>58</v>
      </c>
      <c r="DT71" s="68">
        <f t="shared" si="52"/>
        <v>0</v>
      </c>
      <c r="DV71" s="68">
        <f t="shared" si="53"/>
        <v>0</v>
      </c>
      <c r="DX71" s="91"/>
      <c r="DZ71" s="68">
        <f t="shared" si="54"/>
        <v>0</v>
      </c>
      <c r="EA71" s="132"/>
      <c r="EB71" s="72">
        <f t="shared" si="55"/>
        <v>0</v>
      </c>
      <c r="EC71" s="132"/>
      <c r="ED71" s="72">
        <f t="shared" si="7"/>
        <v>0</v>
      </c>
      <c r="EF71" s="364">
        <f t="shared" si="74"/>
        <v>0</v>
      </c>
      <c r="EG71" s="95">
        <f t="shared" si="75"/>
        <v>0</v>
      </c>
      <c r="EH71" s="379">
        <f>(INDEX('30 year Cash Flow'!$H$50:$AK$50,1,'Monthly Loan Amortization'!A71)/12)*$DV$9</f>
        <v>0</v>
      </c>
      <c r="EI71" s="326">
        <f t="shared" si="76"/>
        <v>0</v>
      </c>
      <c r="EJ71" s="326">
        <f t="shared" si="86"/>
        <v>0</v>
      </c>
      <c r="EK71" s="326">
        <f t="shared" si="77"/>
        <v>0</v>
      </c>
      <c r="EL71" s="329">
        <f t="shared" si="9"/>
        <v>0</v>
      </c>
      <c r="EM71" s="329"/>
      <c r="EN71" s="372">
        <v>58</v>
      </c>
      <c r="EO71" s="95">
        <f t="shared" si="56"/>
        <v>0</v>
      </c>
      <c r="EP71" s="132"/>
      <c r="EQ71" s="95">
        <f t="shared" si="57"/>
        <v>0</v>
      </c>
      <c r="ER71" s="132"/>
      <c r="ES71" s="91"/>
      <c r="ET71" s="132"/>
      <c r="EU71" s="95">
        <f t="shared" si="58"/>
        <v>0</v>
      </c>
      <c r="EV71" s="132"/>
      <c r="EW71" s="327">
        <f t="shared" si="59"/>
        <v>0</v>
      </c>
      <c r="EX71" s="132"/>
      <c r="EY71" s="327">
        <f t="shared" si="10"/>
        <v>0</v>
      </c>
      <c r="EZ71" s="132"/>
      <c r="FA71" s="364">
        <f t="shared" si="78"/>
        <v>0</v>
      </c>
      <c r="FB71" s="95">
        <f t="shared" si="79"/>
        <v>0</v>
      </c>
      <c r="FC71" s="379">
        <f>(INDEX('30 year Cash Flow'!$H$50:$AK$50,1,'Monthly Loan Amortization'!A71)/12)*$EQ$9</f>
        <v>0</v>
      </c>
      <c r="FD71" s="326">
        <f t="shared" si="84"/>
        <v>0</v>
      </c>
      <c r="FE71" s="326">
        <f t="shared" si="85"/>
        <v>0</v>
      </c>
      <c r="FF71" s="326">
        <f t="shared" si="81"/>
        <v>0</v>
      </c>
      <c r="FG71" s="329">
        <f t="shared" si="11"/>
        <v>0</v>
      </c>
    </row>
    <row r="72" spans="1:163" x14ac:dyDescent="0.25">
      <c r="A72" s="132">
        <f t="shared" si="61"/>
        <v>5</v>
      </c>
      <c r="B72" s="71">
        <v>59</v>
      </c>
      <c r="C72" s="68">
        <f t="shared" si="12"/>
        <v>0</v>
      </c>
      <c r="E72" s="68">
        <f t="shared" si="13"/>
        <v>0</v>
      </c>
      <c r="G72" s="91"/>
      <c r="I72" s="68">
        <f t="shared" si="14"/>
        <v>0</v>
      </c>
      <c r="K72" s="72">
        <f t="shared" si="15"/>
        <v>0</v>
      </c>
      <c r="M72" s="72">
        <f t="shared" si="0"/>
        <v>0</v>
      </c>
      <c r="N72" s="66"/>
      <c r="O72" s="69"/>
      <c r="Q72" s="71">
        <v>59</v>
      </c>
      <c r="R72" s="68">
        <f t="shared" si="16"/>
        <v>0</v>
      </c>
      <c r="T72" s="68">
        <f t="shared" si="17"/>
        <v>0</v>
      </c>
      <c r="V72" s="91"/>
      <c r="X72" s="68">
        <f t="shared" si="18"/>
        <v>0</v>
      </c>
      <c r="Z72" s="72">
        <f t="shared" si="19"/>
        <v>0</v>
      </c>
      <c r="AB72" s="72" t="e">
        <f t="shared" si="1"/>
        <v>#REF!</v>
      </c>
      <c r="AD72" s="69"/>
      <c r="AF72" s="71">
        <v>59</v>
      </c>
      <c r="AG72" s="68">
        <f t="shared" si="20"/>
        <v>0</v>
      </c>
      <c r="AI72" s="68">
        <f t="shared" si="21"/>
        <v>0</v>
      </c>
      <c r="AK72" s="91"/>
      <c r="AM72" s="68">
        <f t="shared" si="22"/>
        <v>0</v>
      </c>
      <c r="AO72" s="72">
        <f t="shared" si="23"/>
        <v>0</v>
      </c>
      <c r="AQ72" s="72" t="e">
        <f t="shared" si="2"/>
        <v>#REF!</v>
      </c>
      <c r="AS72" s="69"/>
      <c r="AU72" s="71">
        <v>59</v>
      </c>
      <c r="AV72" s="68">
        <f t="shared" si="24"/>
        <v>0</v>
      </c>
      <c r="AX72" s="68">
        <f t="shared" si="25"/>
        <v>0</v>
      </c>
      <c r="AZ72" s="91"/>
      <c r="BB72" s="68">
        <f t="shared" si="26"/>
        <v>0</v>
      </c>
      <c r="BD72" s="72">
        <f t="shared" si="27"/>
        <v>0</v>
      </c>
      <c r="BF72" s="72" t="e">
        <f t="shared" si="3"/>
        <v>#REF!</v>
      </c>
      <c r="BG72" s="72"/>
      <c r="BH72" s="71">
        <v>59</v>
      </c>
      <c r="BI72" s="68">
        <f t="shared" si="28"/>
        <v>0</v>
      </c>
      <c r="BJ72" s="132"/>
      <c r="BK72" s="68">
        <f t="shared" si="29"/>
        <v>0</v>
      </c>
      <c r="BL72" s="132"/>
      <c r="BM72" s="91"/>
      <c r="BN72" s="132"/>
      <c r="BO72" s="68">
        <f t="shared" si="30"/>
        <v>0</v>
      </c>
      <c r="BP72" s="132"/>
      <c r="BQ72" s="72">
        <f t="shared" si="31"/>
        <v>0</v>
      </c>
      <c r="BR72" s="132"/>
      <c r="BS72" s="72">
        <f t="shared" si="4"/>
        <v>0</v>
      </c>
      <c r="BT72" s="72"/>
      <c r="BU72" s="326">
        <f t="shared" si="62"/>
        <v>0</v>
      </c>
      <c r="BV72" s="326">
        <f t="shared" si="32"/>
        <v>0</v>
      </c>
      <c r="BW72" s="326">
        <f t="shared" si="33"/>
        <v>0</v>
      </c>
      <c r="BX72" s="326">
        <f t="shared" si="34"/>
        <v>0</v>
      </c>
      <c r="BY72" s="326">
        <f t="shared" si="63"/>
        <v>0</v>
      </c>
      <c r="BZ72" s="326">
        <f t="shared" si="64"/>
        <v>0</v>
      </c>
      <c r="CA72" s="329">
        <f t="shared" si="36"/>
        <v>0</v>
      </c>
      <c r="CB72" s="132"/>
      <c r="CC72" s="71">
        <v>59</v>
      </c>
      <c r="CD72" s="68">
        <f t="shared" si="37"/>
        <v>0</v>
      </c>
      <c r="CE72" s="132"/>
      <c r="CF72" s="68">
        <f t="shared" si="38"/>
        <v>0</v>
      </c>
      <c r="CG72" s="132"/>
      <c r="CH72" s="91"/>
      <c r="CI72" s="132"/>
      <c r="CJ72" s="68">
        <f t="shared" si="39"/>
        <v>0</v>
      </c>
      <c r="CK72" s="132"/>
      <c r="CL72" s="72">
        <f t="shared" si="40"/>
        <v>0</v>
      </c>
      <c r="CM72" s="132"/>
      <c r="CN72" s="72">
        <f t="shared" si="5"/>
        <v>0</v>
      </c>
      <c r="CO72" s="132"/>
      <c r="CP72" s="326">
        <f t="shared" si="65"/>
        <v>0</v>
      </c>
      <c r="CQ72" s="326">
        <f t="shared" si="66"/>
        <v>0</v>
      </c>
      <c r="CR72" s="326">
        <f t="shared" si="67"/>
        <v>0</v>
      </c>
      <c r="CS72" s="326">
        <f t="shared" si="41"/>
        <v>0</v>
      </c>
      <c r="CT72" s="326">
        <f t="shared" si="42"/>
        <v>0</v>
      </c>
      <c r="CU72" s="326">
        <f t="shared" si="68"/>
        <v>0</v>
      </c>
      <c r="CV72" s="329">
        <f t="shared" si="43"/>
        <v>0</v>
      </c>
      <c r="CW72" s="69"/>
      <c r="CX72" s="71">
        <v>59</v>
      </c>
      <c r="CY72" s="68">
        <f t="shared" si="44"/>
        <v>0</v>
      </c>
      <c r="CZ72" s="132"/>
      <c r="DA72" s="68">
        <f t="shared" si="45"/>
        <v>0</v>
      </c>
      <c r="DB72" s="132"/>
      <c r="DC72" s="91"/>
      <c r="DD72" s="132"/>
      <c r="DE72" s="68">
        <f t="shared" si="46"/>
        <v>0</v>
      </c>
      <c r="DF72" s="132"/>
      <c r="DG72" s="72">
        <f t="shared" si="47"/>
        <v>0</v>
      </c>
      <c r="DH72" s="132"/>
      <c r="DI72" s="72">
        <f t="shared" si="6"/>
        <v>0</v>
      </c>
      <c r="DJ72" s="72"/>
      <c r="DK72" s="326">
        <f t="shared" si="69"/>
        <v>0</v>
      </c>
      <c r="DL72" s="326">
        <f t="shared" si="70"/>
        <v>0</v>
      </c>
      <c r="DM72" s="326">
        <f t="shared" si="48"/>
        <v>0</v>
      </c>
      <c r="DN72" s="326">
        <f t="shared" si="49"/>
        <v>0</v>
      </c>
      <c r="DO72" s="326">
        <f t="shared" si="71"/>
        <v>0</v>
      </c>
      <c r="DP72" s="326">
        <f t="shared" si="72"/>
        <v>0</v>
      </c>
      <c r="DQ72" s="329">
        <f t="shared" si="73"/>
        <v>0</v>
      </c>
      <c r="DR72" s="72"/>
      <c r="DS72" s="372">
        <v>59</v>
      </c>
      <c r="DT72" s="68">
        <f t="shared" si="52"/>
        <v>0</v>
      </c>
      <c r="DV72" s="68">
        <f t="shared" si="53"/>
        <v>0</v>
      </c>
      <c r="DX72" s="91"/>
      <c r="DZ72" s="68">
        <f t="shared" si="54"/>
        <v>0</v>
      </c>
      <c r="EA72" s="132"/>
      <c r="EB72" s="72">
        <f t="shared" si="55"/>
        <v>0</v>
      </c>
      <c r="EC72" s="132"/>
      <c r="ED72" s="72">
        <f t="shared" si="7"/>
        <v>0</v>
      </c>
      <c r="EF72" s="364">
        <f t="shared" si="74"/>
        <v>0</v>
      </c>
      <c r="EG72" s="95">
        <f t="shared" si="75"/>
        <v>0</v>
      </c>
      <c r="EH72" s="379">
        <f>(INDEX('30 year Cash Flow'!$H$50:$AK$50,1,'Monthly Loan Amortization'!A72)/12)*$DV$9</f>
        <v>0</v>
      </c>
      <c r="EI72" s="326">
        <f t="shared" si="76"/>
        <v>0</v>
      </c>
      <c r="EJ72" s="326">
        <f t="shared" si="86"/>
        <v>0</v>
      </c>
      <c r="EK72" s="326">
        <f t="shared" si="77"/>
        <v>0</v>
      </c>
      <c r="EL72" s="329">
        <f t="shared" si="9"/>
        <v>0</v>
      </c>
      <c r="EM72" s="329"/>
      <c r="EN72" s="372">
        <v>59</v>
      </c>
      <c r="EO72" s="95">
        <f t="shared" si="56"/>
        <v>0</v>
      </c>
      <c r="EP72" s="132"/>
      <c r="EQ72" s="95">
        <f t="shared" si="57"/>
        <v>0</v>
      </c>
      <c r="ER72" s="132"/>
      <c r="ES72" s="91"/>
      <c r="ET72" s="132"/>
      <c r="EU72" s="95">
        <f t="shared" si="58"/>
        <v>0</v>
      </c>
      <c r="EV72" s="132"/>
      <c r="EW72" s="327">
        <f t="shared" si="59"/>
        <v>0</v>
      </c>
      <c r="EX72" s="132"/>
      <c r="EY72" s="327">
        <f t="shared" si="10"/>
        <v>0</v>
      </c>
      <c r="EZ72" s="132"/>
      <c r="FA72" s="364">
        <f t="shared" si="78"/>
        <v>0</v>
      </c>
      <c r="FB72" s="95">
        <f t="shared" si="79"/>
        <v>0</v>
      </c>
      <c r="FC72" s="379">
        <f>(INDEX('30 year Cash Flow'!$H$50:$AK$50,1,'Monthly Loan Amortization'!A72)/12)*$EQ$9</f>
        <v>0</v>
      </c>
      <c r="FD72" s="326">
        <f t="shared" si="84"/>
        <v>0</v>
      </c>
      <c r="FE72" s="326">
        <f t="shared" si="85"/>
        <v>0</v>
      </c>
      <c r="FF72" s="326">
        <f t="shared" si="81"/>
        <v>0</v>
      </c>
      <c r="FG72" s="329">
        <f t="shared" si="11"/>
        <v>0</v>
      </c>
    </row>
    <row r="73" spans="1:163" x14ac:dyDescent="0.25">
      <c r="A73" s="132">
        <f t="shared" si="61"/>
        <v>5</v>
      </c>
      <c r="B73" s="71">
        <v>60</v>
      </c>
      <c r="C73" s="68">
        <f t="shared" si="12"/>
        <v>0</v>
      </c>
      <c r="E73" s="68">
        <f t="shared" si="13"/>
        <v>0</v>
      </c>
      <c r="G73" s="91"/>
      <c r="I73" s="68">
        <f t="shared" si="14"/>
        <v>0</v>
      </c>
      <c r="K73" s="72">
        <f t="shared" si="15"/>
        <v>0</v>
      </c>
      <c r="M73" s="72">
        <f t="shared" si="0"/>
        <v>0</v>
      </c>
      <c r="N73" s="66"/>
      <c r="O73" s="69"/>
      <c r="Q73" s="71">
        <v>60</v>
      </c>
      <c r="R73" s="68">
        <f t="shared" si="16"/>
        <v>0</v>
      </c>
      <c r="T73" s="68">
        <f t="shared" si="17"/>
        <v>0</v>
      </c>
      <c r="V73" s="91"/>
      <c r="X73" s="68">
        <f t="shared" si="18"/>
        <v>0</v>
      </c>
      <c r="Z73" s="72">
        <f t="shared" si="19"/>
        <v>0</v>
      </c>
      <c r="AB73" s="72" t="e">
        <f t="shared" si="1"/>
        <v>#REF!</v>
      </c>
      <c r="AD73" s="69"/>
      <c r="AF73" s="71">
        <v>60</v>
      </c>
      <c r="AG73" s="68">
        <f t="shared" si="20"/>
        <v>0</v>
      </c>
      <c r="AI73" s="68">
        <f t="shared" si="21"/>
        <v>0</v>
      </c>
      <c r="AK73" s="91"/>
      <c r="AM73" s="68">
        <f t="shared" si="22"/>
        <v>0</v>
      </c>
      <c r="AO73" s="72">
        <f t="shared" si="23"/>
        <v>0</v>
      </c>
      <c r="AQ73" s="72" t="e">
        <f t="shared" si="2"/>
        <v>#REF!</v>
      </c>
      <c r="AS73" s="69"/>
      <c r="AU73" s="71">
        <v>60</v>
      </c>
      <c r="AV73" s="68">
        <f t="shared" si="24"/>
        <v>0</v>
      </c>
      <c r="AX73" s="68">
        <f t="shared" si="25"/>
        <v>0</v>
      </c>
      <c r="AZ73" s="91"/>
      <c r="BB73" s="68">
        <f t="shared" si="26"/>
        <v>0</v>
      </c>
      <c r="BD73" s="72">
        <f t="shared" si="27"/>
        <v>0</v>
      </c>
      <c r="BF73" s="72" t="e">
        <f t="shared" si="3"/>
        <v>#REF!</v>
      </c>
      <c r="BG73" s="72"/>
      <c r="BH73" s="71">
        <v>60</v>
      </c>
      <c r="BI73" s="68">
        <f t="shared" si="28"/>
        <v>0</v>
      </c>
      <c r="BJ73" s="132"/>
      <c r="BK73" s="68">
        <f t="shared" si="29"/>
        <v>0</v>
      </c>
      <c r="BL73" s="132"/>
      <c r="BM73" s="91"/>
      <c r="BN73" s="132"/>
      <c r="BO73" s="68">
        <f t="shared" si="30"/>
        <v>0</v>
      </c>
      <c r="BP73" s="132"/>
      <c r="BQ73" s="72">
        <f t="shared" si="31"/>
        <v>0</v>
      </c>
      <c r="BR73" s="132"/>
      <c r="BS73" s="72">
        <f t="shared" si="4"/>
        <v>0</v>
      </c>
      <c r="BT73" s="72"/>
      <c r="BU73" s="326">
        <f t="shared" si="62"/>
        <v>0</v>
      </c>
      <c r="BV73" s="326">
        <f t="shared" si="32"/>
        <v>0</v>
      </c>
      <c r="BW73" s="326">
        <f t="shared" si="33"/>
        <v>0</v>
      </c>
      <c r="BX73" s="326">
        <f t="shared" si="34"/>
        <v>0</v>
      </c>
      <c r="BY73" s="326">
        <f t="shared" si="63"/>
        <v>0</v>
      </c>
      <c r="BZ73" s="326">
        <f t="shared" si="64"/>
        <v>0</v>
      </c>
      <c r="CA73" s="329">
        <f t="shared" si="36"/>
        <v>0</v>
      </c>
      <c r="CB73" s="132"/>
      <c r="CC73" s="71">
        <v>60</v>
      </c>
      <c r="CD73" s="68">
        <f t="shared" si="37"/>
        <v>0</v>
      </c>
      <c r="CE73" s="132"/>
      <c r="CF73" s="68">
        <f t="shared" si="38"/>
        <v>0</v>
      </c>
      <c r="CG73" s="132"/>
      <c r="CH73" s="91"/>
      <c r="CI73" s="132"/>
      <c r="CJ73" s="68">
        <f t="shared" si="39"/>
        <v>0</v>
      </c>
      <c r="CK73" s="132"/>
      <c r="CL73" s="72">
        <f t="shared" si="40"/>
        <v>0</v>
      </c>
      <c r="CM73" s="132"/>
      <c r="CN73" s="72">
        <f t="shared" si="5"/>
        <v>0</v>
      </c>
      <c r="CO73" s="132"/>
      <c r="CP73" s="326">
        <f t="shared" si="65"/>
        <v>0</v>
      </c>
      <c r="CQ73" s="326">
        <f t="shared" si="66"/>
        <v>0</v>
      </c>
      <c r="CR73" s="326">
        <f t="shared" si="67"/>
        <v>0</v>
      </c>
      <c r="CS73" s="326">
        <f t="shared" si="41"/>
        <v>0</v>
      </c>
      <c r="CT73" s="326">
        <f t="shared" si="42"/>
        <v>0</v>
      </c>
      <c r="CU73" s="326">
        <f t="shared" si="68"/>
        <v>0</v>
      </c>
      <c r="CV73" s="329">
        <f t="shared" si="43"/>
        <v>0</v>
      </c>
      <c r="CW73" s="69"/>
      <c r="CX73" s="71">
        <v>60</v>
      </c>
      <c r="CY73" s="68">
        <f t="shared" si="44"/>
        <v>0</v>
      </c>
      <c r="CZ73" s="132"/>
      <c r="DA73" s="68">
        <f t="shared" si="45"/>
        <v>0</v>
      </c>
      <c r="DB73" s="132"/>
      <c r="DC73" s="91"/>
      <c r="DD73" s="132"/>
      <c r="DE73" s="68">
        <f t="shared" si="46"/>
        <v>0</v>
      </c>
      <c r="DF73" s="132"/>
      <c r="DG73" s="72">
        <f t="shared" si="47"/>
        <v>0</v>
      </c>
      <c r="DH73" s="132"/>
      <c r="DI73" s="72">
        <f t="shared" si="6"/>
        <v>0</v>
      </c>
      <c r="DJ73" s="72"/>
      <c r="DK73" s="326">
        <f t="shared" si="69"/>
        <v>0</v>
      </c>
      <c r="DL73" s="326">
        <f t="shared" si="70"/>
        <v>0</v>
      </c>
      <c r="DM73" s="326">
        <f t="shared" si="48"/>
        <v>0</v>
      </c>
      <c r="DN73" s="326">
        <f t="shared" si="49"/>
        <v>0</v>
      </c>
      <c r="DO73" s="326">
        <f t="shared" si="71"/>
        <v>0</v>
      </c>
      <c r="DP73" s="326">
        <f t="shared" si="72"/>
        <v>0</v>
      </c>
      <c r="DQ73" s="329">
        <f t="shared" si="73"/>
        <v>0</v>
      </c>
      <c r="DR73" s="72"/>
      <c r="DS73" s="372">
        <v>60</v>
      </c>
      <c r="DT73" s="68">
        <f t="shared" si="52"/>
        <v>0</v>
      </c>
      <c r="DV73" s="68">
        <f t="shared" si="53"/>
        <v>0</v>
      </c>
      <c r="DX73" s="91"/>
      <c r="DZ73" s="68">
        <f t="shared" si="54"/>
        <v>0</v>
      </c>
      <c r="EA73" s="132"/>
      <c r="EB73" s="72">
        <f t="shared" si="55"/>
        <v>0</v>
      </c>
      <c r="EC73" s="132"/>
      <c r="ED73" s="72">
        <f t="shared" si="7"/>
        <v>0</v>
      </c>
      <c r="EF73" s="364">
        <f t="shared" si="74"/>
        <v>0</v>
      </c>
      <c r="EG73" s="95">
        <f t="shared" si="75"/>
        <v>0</v>
      </c>
      <c r="EH73" s="379">
        <f>(INDEX('30 year Cash Flow'!$H$50:$AK$50,1,'Monthly Loan Amortization'!A73)/12)*$DV$9</f>
        <v>0</v>
      </c>
      <c r="EI73" s="326">
        <f t="shared" si="76"/>
        <v>0</v>
      </c>
      <c r="EJ73" s="326">
        <f t="shared" si="86"/>
        <v>0</v>
      </c>
      <c r="EK73" s="326">
        <f t="shared" si="77"/>
        <v>0</v>
      </c>
      <c r="EL73" s="329">
        <f t="shared" si="9"/>
        <v>0</v>
      </c>
      <c r="EM73" s="329"/>
      <c r="EN73" s="372">
        <v>60</v>
      </c>
      <c r="EO73" s="95">
        <f t="shared" si="56"/>
        <v>0</v>
      </c>
      <c r="EP73" s="132"/>
      <c r="EQ73" s="95">
        <f t="shared" si="57"/>
        <v>0</v>
      </c>
      <c r="ER73" s="132"/>
      <c r="ES73" s="91"/>
      <c r="ET73" s="132"/>
      <c r="EU73" s="95">
        <f t="shared" si="58"/>
        <v>0</v>
      </c>
      <c r="EV73" s="132"/>
      <c r="EW73" s="327">
        <f t="shared" si="59"/>
        <v>0</v>
      </c>
      <c r="EX73" s="132"/>
      <c r="EY73" s="327">
        <f t="shared" si="10"/>
        <v>0</v>
      </c>
      <c r="EZ73" s="132"/>
      <c r="FA73" s="364">
        <f t="shared" si="78"/>
        <v>0</v>
      </c>
      <c r="FB73" s="95">
        <f t="shared" si="79"/>
        <v>0</v>
      </c>
      <c r="FC73" s="379">
        <f>(INDEX('30 year Cash Flow'!$H$50:$AK$50,1,'Monthly Loan Amortization'!A73)/12)*$EQ$9</f>
        <v>0</v>
      </c>
      <c r="FD73" s="326">
        <f t="shared" si="84"/>
        <v>0</v>
      </c>
      <c r="FE73" s="326">
        <f t="shared" si="85"/>
        <v>0</v>
      </c>
      <c r="FF73" s="326">
        <f t="shared" si="81"/>
        <v>0</v>
      </c>
      <c r="FG73" s="329">
        <f t="shared" si="11"/>
        <v>0</v>
      </c>
    </row>
    <row r="74" spans="1:163" x14ac:dyDescent="0.25">
      <c r="A74" s="132">
        <f t="shared" si="61"/>
        <v>6</v>
      </c>
      <c r="B74" s="71">
        <v>61</v>
      </c>
      <c r="C74" s="68">
        <f t="shared" si="12"/>
        <v>0</v>
      </c>
      <c r="E74" s="68">
        <f t="shared" si="13"/>
        <v>0</v>
      </c>
      <c r="G74" s="91"/>
      <c r="I74" s="68">
        <f t="shared" si="14"/>
        <v>0</v>
      </c>
      <c r="K74" s="72">
        <f t="shared" si="15"/>
        <v>0</v>
      </c>
      <c r="M74" s="72">
        <f t="shared" si="0"/>
        <v>0</v>
      </c>
      <c r="N74" s="66"/>
      <c r="O74" s="69"/>
      <c r="Q74" s="71">
        <v>61</v>
      </c>
      <c r="R74" s="68">
        <f t="shared" si="16"/>
        <v>0</v>
      </c>
      <c r="T74" s="68">
        <f t="shared" si="17"/>
        <v>0</v>
      </c>
      <c r="V74" s="91"/>
      <c r="X74" s="68">
        <f t="shared" si="18"/>
        <v>0</v>
      </c>
      <c r="Z74" s="72">
        <f t="shared" si="19"/>
        <v>0</v>
      </c>
      <c r="AB74" s="72" t="e">
        <f t="shared" si="1"/>
        <v>#REF!</v>
      </c>
      <c r="AD74" s="69"/>
      <c r="AF74" s="71">
        <v>61</v>
      </c>
      <c r="AG74" s="68">
        <f t="shared" si="20"/>
        <v>0</v>
      </c>
      <c r="AI74" s="68">
        <f t="shared" si="21"/>
        <v>0</v>
      </c>
      <c r="AK74" s="91"/>
      <c r="AM74" s="68">
        <f t="shared" si="22"/>
        <v>0</v>
      </c>
      <c r="AO74" s="72">
        <f t="shared" si="23"/>
        <v>0</v>
      </c>
      <c r="AQ74" s="72" t="e">
        <f t="shared" si="2"/>
        <v>#REF!</v>
      </c>
      <c r="AS74" s="69"/>
      <c r="AU74" s="71">
        <v>61</v>
      </c>
      <c r="AV74" s="68">
        <f t="shared" si="24"/>
        <v>0</v>
      </c>
      <c r="AX74" s="68">
        <f t="shared" si="25"/>
        <v>0</v>
      </c>
      <c r="AZ74" s="91"/>
      <c r="BB74" s="68">
        <f t="shared" si="26"/>
        <v>0</v>
      </c>
      <c r="BD74" s="72">
        <f t="shared" si="27"/>
        <v>0</v>
      </c>
      <c r="BF74" s="72" t="e">
        <f t="shared" si="3"/>
        <v>#REF!</v>
      </c>
      <c r="BG74" s="72"/>
      <c r="BH74" s="71">
        <v>61</v>
      </c>
      <c r="BI74" s="68">
        <f t="shared" si="28"/>
        <v>0</v>
      </c>
      <c r="BJ74" s="132"/>
      <c r="BK74" s="68">
        <f t="shared" si="29"/>
        <v>0</v>
      </c>
      <c r="BL74" s="132"/>
      <c r="BM74" s="91"/>
      <c r="BN74" s="132"/>
      <c r="BO74" s="68">
        <f t="shared" si="30"/>
        <v>0</v>
      </c>
      <c r="BP74" s="132"/>
      <c r="BQ74" s="72">
        <f t="shared" si="31"/>
        <v>0</v>
      </c>
      <c r="BR74" s="132"/>
      <c r="BS74" s="72">
        <f t="shared" si="4"/>
        <v>0</v>
      </c>
      <c r="BT74" s="72"/>
      <c r="BU74" s="326">
        <f t="shared" si="62"/>
        <v>0</v>
      </c>
      <c r="BV74" s="326">
        <f t="shared" si="32"/>
        <v>0</v>
      </c>
      <c r="BW74" s="326">
        <f t="shared" si="33"/>
        <v>0</v>
      </c>
      <c r="BX74" s="326">
        <f t="shared" si="34"/>
        <v>0</v>
      </c>
      <c r="BY74" s="326">
        <f t="shared" si="63"/>
        <v>0</v>
      </c>
      <c r="BZ74" s="326">
        <f t="shared" si="64"/>
        <v>0</v>
      </c>
      <c r="CA74" s="329">
        <f t="shared" si="36"/>
        <v>0</v>
      </c>
      <c r="CB74" s="132"/>
      <c r="CC74" s="71">
        <v>61</v>
      </c>
      <c r="CD74" s="68">
        <f t="shared" si="37"/>
        <v>0</v>
      </c>
      <c r="CE74" s="132"/>
      <c r="CF74" s="68">
        <f t="shared" si="38"/>
        <v>0</v>
      </c>
      <c r="CG74" s="132"/>
      <c r="CH74" s="91"/>
      <c r="CI74" s="132"/>
      <c r="CJ74" s="68">
        <f t="shared" si="39"/>
        <v>0</v>
      </c>
      <c r="CK74" s="132"/>
      <c r="CL74" s="72">
        <f t="shared" si="40"/>
        <v>0</v>
      </c>
      <c r="CM74" s="132"/>
      <c r="CN74" s="72">
        <f t="shared" si="5"/>
        <v>0</v>
      </c>
      <c r="CO74" s="132"/>
      <c r="CP74" s="326">
        <f t="shared" si="65"/>
        <v>0</v>
      </c>
      <c r="CQ74" s="326">
        <f t="shared" si="66"/>
        <v>0</v>
      </c>
      <c r="CR74" s="326">
        <f t="shared" si="67"/>
        <v>0</v>
      </c>
      <c r="CS74" s="326">
        <f t="shared" si="41"/>
        <v>0</v>
      </c>
      <c r="CT74" s="326">
        <f t="shared" si="42"/>
        <v>0</v>
      </c>
      <c r="CU74" s="326">
        <f t="shared" si="68"/>
        <v>0</v>
      </c>
      <c r="CV74" s="329">
        <f t="shared" si="43"/>
        <v>0</v>
      </c>
      <c r="CW74" s="69"/>
      <c r="CX74" s="71">
        <v>61</v>
      </c>
      <c r="CY74" s="68">
        <f t="shared" si="44"/>
        <v>0</v>
      </c>
      <c r="CZ74" s="132"/>
      <c r="DA74" s="68">
        <f t="shared" si="45"/>
        <v>0</v>
      </c>
      <c r="DB74" s="132"/>
      <c r="DC74" s="91"/>
      <c r="DD74" s="132"/>
      <c r="DE74" s="68">
        <f t="shared" si="46"/>
        <v>0</v>
      </c>
      <c r="DF74" s="132"/>
      <c r="DG74" s="72">
        <f t="shared" si="47"/>
        <v>0</v>
      </c>
      <c r="DH74" s="132"/>
      <c r="DI74" s="72">
        <f t="shared" si="6"/>
        <v>0</v>
      </c>
      <c r="DJ74" s="72"/>
      <c r="DK74" s="326">
        <f t="shared" si="69"/>
        <v>0</v>
      </c>
      <c r="DL74" s="326">
        <f t="shared" si="70"/>
        <v>0</v>
      </c>
      <c r="DM74" s="326">
        <f t="shared" si="48"/>
        <v>0</v>
      </c>
      <c r="DN74" s="326">
        <f t="shared" si="49"/>
        <v>0</v>
      </c>
      <c r="DO74" s="326">
        <f t="shared" si="71"/>
        <v>0</v>
      </c>
      <c r="DP74" s="326">
        <f t="shared" si="72"/>
        <v>0</v>
      </c>
      <c r="DQ74" s="329">
        <f t="shared" si="73"/>
        <v>0</v>
      </c>
      <c r="DR74" s="72"/>
      <c r="DS74" s="372">
        <v>61</v>
      </c>
      <c r="DT74" s="68">
        <f t="shared" si="52"/>
        <v>0</v>
      </c>
      <c r="DV74" s="68">
        <f t="shared" si="53"/>
        <v>0</v>
      </c>
      <c r="DX74" s="91"/>
      <c r="DZ74" s="68">
        <f t="shared" si="54"/>
        <v>0</v>
      </c>
      <c r="EA74" s="132"/>
      <c r="EB74" s="72">
        <f t="shared" si="55"/>
        <v>0</v>
      </c>
      <c r="EC74" s="132"/>
      <c r="ED74" s="72">
        <f t="shared" si="7"/>
        <v>0</v>
      </c>
      <c r="EF74" s="364">
        <f t="shared" si="74"/>
        <v>0</v>
      </c>
      <c r="EG74" s="95">
        <f t="shared" si="75"/>
        <v>0</v>
      </c>
      <c r="EH74" s="379">
        <f>(INDEX('30 year Cash Flow'!$H$50:$AK$50,1,'Monthly Loan Amortization'!A74)/12)*$DV$9</f>
        <v>0</v>
      </c>
      <c r="EI74" s="326">
        <f t="shared" si="76"/>
        <v>0</v>
      </c>
      <c r="EJ74" s="326">
        <f t="shared" si="86"/>
        <v>0</v>
      </c>
      <c r="EK74" s="326">
        <f t="shared" si="77"/>
        <v>0</v>
      </c>
      <c r="EL74" s="329">
        <f t="shared" si="9"/>
        <v>0</v>
      </c>
      <c r="EM74" s="329"/>
      <c r="EN74" s="372">
        <v>61</v>
      </c>
      <c r="EO74" s="95">
        <f t="shared" si="56"/>
        <v>0</v>
      </c>
      <c r="EP74" s="132"/>
      <c r="EQ74" s="95">
        <f t="shared" si="57"/>
        <v>0</v>
      </c>
      <c r="ER74" s="132"/>
      <c r="ES74" s="91"/>
      <c r="ET74" s="132"/>
      <c r="EU74" s="95">
        <f t="shared" si="58"/>
        <v>0</v>
      </c>
      <c r="EV74" s="132"/>
      <c r="EW74" s="327">
        <f t="shared" si="59"/>
        <v>0</v>
      </c>
      <c r="EX74" s="132"/>
      <c r="EY74" s="327">
        <f t="shared" si="10"/>
        <v>0</v>
      </c>
      <c r="EZ74" s="132"/>
      <c r="FA74" s="364">
        <f t="shared" si="78"/>
        <v>0</v>
      </c>
      <c r="FB74" s="95">
        <f t="shared" si="79"/>
        <v>0</v>
      </c>
      <c r="FC74" s="379">
        <f>(INDEX('30 year Cash Flow'!$H$50:$AK$50,1,'Monthly Loan Amortization'!A74)/12)*$EQ$9</f>
        <v>0</v>
      </c>
      <c r="FD74" s="326">
        <f t="shared" si="84"/>
        <v>0</v>
      </c>
      <c r="FE74" s="326">
        <f t="shared" si="85"/>
        <v>0</v>
      </c>
      <c r="FF74" s="326">
        <f t="shared" si="81"/>
        <v>0</v>
      </c>
      <c r="FG74" s="329">
        <f t="shared" si="11"/>
        <v>0</v>
      </c>
    </row>
    <row r="75" spans="1:163" x14ac:dyDescent="0.25">
      <c r="A75" s="132">
        <f t="shared" si="61"/>
        <v>6</v>
      </c>
      <c r="B75" s="71">
        <v>62</v>
      </c>
      <c r="C75" s="68">
        <f t="shared" si="12"/>
        <v>0</v>
      </c>
      <c r="E75" s="68">
        <f t="shared" si="13"/>
        <v>0</v>
      </c>
      <c r="G75" s="91"/>
      <c r="I75" s="68">
        <f t="shared" si="14"/>
        <v>0</v>
      </c>
      <c r="K75" s="72">
        <f t="shared" si="15"/>
        <v>0</v>
      </c>
      <c r="M75" s="72">
        <f t="shared" si="0"/>
        <v>0</v>
      </c>
      <c r="N75" s="66"/>
      <c r="O75" s="69"/>
      <c r="Q75" s="71">
        <v>62</v>
      </c>
      <c r="R75" s="68">
        <f t="shared" si="16"/>
        <v>0</v>
      </c>
      <c r="T75" s="68">
        <f t="shared" si="17"/>
        <v>0</v>
      </c>
      <c r="V75" s="91"/>
      <c r="X75" s="68">
        <f t="shared" si="18"/>
        <v>0</v>
      </c>
      <c r="Z75" s="72">
        <f t="shared" si="19"/>
        <v>0</v>
      </c>
      <c r="AB75" s="72" t="e">
        <f t="shared" si="1"/>
        <v>#REF!</v>
      </c>
      <c r="AD75" s="69"/>
      <c r="AF75" s="71">
        <v>62</v>
      </c>
      <c r="AG75" s="68">
        <f t="shared" si="20"/>
        <v>0</v>
      </c>
      <c r="AI75" s="68">
        <f t="shared" si="21"/>
        <v>0</v>
      </c>
      <c r="AK75" s="91"/>
      <c r="AM75" s="68">
        <f t="shared" si="22"/>
        <v>0</v>
      </c>
      <c r="AO75" s="72">
        <f t="shared" si="23"/>
        <v>0</v>
      </c>
      <c r="AQ75" s="72" t="e">
        <f t="shared" si="2"/>
        <v>#REF!</v>
      </c>
      <c r="AS75" s="69"/>
      <c r="AU75" s="71">
        <v>62</v>
      </c>
      <c r="AV75" s="68">
        <f t="shared" si="24"/>
        <v>0</v>
      </c>
      <c r="AX75" s="68">
        <f t="shared" si="25"/>
        <v>0</v>
      </c>
      <c r="AZ75" s="91"/>
      <c r="BB75" s="68">
        <f t="shared" si="26"/>
        <v>0</v>
      </c>
      <c r="BD75" s="72">
        <f t="shared" si="27"/>
        <v>0</v>
      </c>
      <c r="BF75" s="72" t="e">
        <f t="shared" si="3"/>
        <v>#REF!</v>
      </c>
      <c r="BG75" s="72"/>
      <c r="BH75" s="71">
        <v>62</v>
      </c>
      <c r="BI75" s="68">
        <f t="shared" si="28"/>
        <v>0</v>
      </c>
      <c r="BJ75" s="132"/>
      <c r="BK75" s="68">
        <f t="shared" si="29"/>
        <v>0</v>
      </c>
      <c r="BL75" s="132"/>
      <c r="BM75" s="91"/>
      <c r="BN75" s="132"/>
      <c r="BO75" s="68">
        <f t="shared" si="30"/>
        <v>0</v>
      </c>
      <c r="BP75" s="132"/>
      <c r="BQ75" s="72">
        <f t="shared" si="31"/>
        <v>0</v>
      </c>
      <c r="BR75" s="132"/>
      <c r="BS75" s="72">
        <f t="shared" si="4"/>
        <v>0</v>
      </c>
      <c r="BT75" s="72"/>
      <c r="BU75" s="326">
        <f t="shared" si="62"/>
        <v>0</v>
      </c>
      <c r="BV75" s="326">
        <f t="shared" si="32"/>
        <v>0</v>
      </c>
      <c r="BW75" s="326">
        <f t="shared" si="33"/>
        <v>0</v>
      </c>
      <c r="BX75" s="326">
        <f t="shared" si="34"/>
        <v>0</v>
      </c>
      <c r="BY75" s="326">
        <f t="shared" si="63"/>
        <v>0</v>
      </c>
      <c r="BZ75" s="326">
        <f t="shared" si="64"/>
        <v>0</v>
      </c>
      <c r="CA75" s="329">
        <f t="shared" si="36"/>
        <v>0</v>
      </c>
      <c r="CB75" s="132"/>
      <c r="CC75" s="71">
        <v>62</v>
      </c>
      <c r="CD75" s="68">
        <f t="shared" si="37"/>
        <v>0</v>
      </c>
      <c r="CE75" s="132"/>
      <c r="CF75" s="68">
        <f t="shared" si="38"/>
        <v>0</v>
      </c>
      <c r="CG75" s="132"/>
      <c r="CH75" s="91"/>
      <c r="CI75" s="132"/>
      <c r="CJ75" s="68">
        <f t="shared" si="39"/>
        <v>0</v>
      </c>
      <c r="CK75" s="132"/>
      <c r="CL75" s="72">
        <f t="shared" si="40"/>
        <v>0</v>
      </c>
      <c r="CM75" s="132"/>
      <c r="CN75" s="72">
        <f t="shared" si="5"/>
        <v>0</v>
      </c>
      <c r="CO75" s="132"/>
      <c r="CP75" s="326">
        <f t="shared" si="65"/>
        <v>0</v>
      </c>
      <c r="CQ75" s="326">
        <f t="shared" si="66"/>
        <v>0</v>
      </c>
      <c r="CR75" s="326">
        <f t="shared" si="67"/>
        <v>0</v>
      </c>
      <c r="CS75" s="326">
        <f t="shared" si="41"/>
        <v>0</v>
      </c>
      <c r="CT75" s="326">
        <f t="shared" si="42"/>
        <v>0</v>
      </c>
      <c r="CU75" s="326">
        <f t="shared" si="68"/>
        <v>0</v>
      </c>
      <c r="CV75" s="329">
        <f t="shared" si="43"/>
        <v>0</v>
      </c>
      <c r="CW75" s="69"/>
      <c r="CX75" s="71">
        <v>62</v>
      </c>
      <c r="CY75" s="68">
        <f t="shared" si="44"/>
        <v>0</v>
      </c>
      <c r="CZ75" s="132"/>
      <c r="DA75" s="68">
        <f t="shared" si="45"/>
        <v>0</v>
      </c>
      <c r="DB75" s="132"/>
      <c r="DC75" s="91"/>
      <c r="DD75" s="132"/>
      <c r="DE75" s="68">
        <f t="shared" si="46"/>
        <v>0</v>
      </c>
      <c r="DF75" s="132"/>
      <c r="DG75" s="72">
        <f t="shared" si="47"/>
        <v>0</v>
      </c>
      <c r="DH75" s="132"/>
      <c r="DI75" s="72">
        <f t="shared" si="6"/>
        <v>0</v>
      </c>
      <c r="DJ75" s="72"/>
      <c r="DK75" s="326">
        <f t="shared" si="69"/>
        <v>0</v>
      </c>
      <c r="DL75" s="326">
        <f t="shared" si="70"/>
        <v>0</v>
      </c>
      <c r="DM75" s="326">
        <f t="shared" si="48"/>
        <v>0</v>
      </c>
      <c r="DN75" s="326">
        <f t="shared" si="49"/>
        <v>0</v>
      </c>
      <c r="DO75" s="326">
        <f t="shared" si="71"/>
        <v>0</v>
      </c>
      <c r="DP75" s="326">
        <f t="shared" si="72"/>
        <v>0</v>
      </c>
      <c r="DQ75" s="329">
        <f t="shared" si="73"/>
        <v>0</v>
      </c>
      <c r="DR75" s="72"/>
      <c r="DS75" s="372">
        <v>62</v>
      </c>
      <c r="DT75" s="68">
        <f t="shared" si="52"/>
        <v>0</v>
      </c>
      <c r="DV75" s="68">
        <f t="shared" si="53"/>
        <v>0</v>
      </c>
      <c r="DX75" s="91"/>
      <c r="DZ75" s="68">
        <f t="shared" si="54"/>
        <v>0</v>
      </c>
      <c r="EA75" s="132"/>
      <c r="EB75" s="72">
        <f t="shared" si="55"/>
        <v>0</v>
      </c>
      <c r="EC75" s="132"/>
      <c r="ED75" s="72">
        <f t="shared" si="7"/>
        <v>0</v>
      </c>
      <c r="EF75" s="364">
        <f t="shared" si="74"/>
        <v>0</v>
      </c>
      <c r="EG75" s="95">
        <f t="shared" si="75"/>
        <v>0</v>
      </c>
      <c r="EH75" s="379">
        <f>(INDEX('30 year Cash Flow'!$H$50:$AK$50,1,'Monthly Loan Amortization'!A75)/12)*$DV$9</f>
        <v>0</v>
      </c>
      <c r="EI75" s="326">
        <f t="shared" si="76"/>
        <v>0</v>
      </c>
      <c r="EJ75" s="326">
        <f t="shared" si="86"/>
        <v>0</v>
      </c>
      <c r="EK75" s="326">
        <f t="shared" si="77"/>
        <v>0</v>
      </c>
      <c r="EL75" s="329">
        <f t="shared" si="9"/>
        <v>0</v>
      </c>
      <c r="EM75" s="329"/>
      <c r="EN75" s="372">
        <v>62</v>
      </c>
      <c r="EO75" s="95">
        <f t="shared" si="56"/>
        <v>0</v>
      </c>
      <c r="EP75" s="132"/>
      <c r="EQ75" s="95">
        <f t="shared" si="57"/>
        <v>0</v>
      </c>
      <c r="ER75" s="132"/>
      <c r="ES75" s="91"/>
      <c r="ET75" s="132"/>
      <c r="EU75" s="95">
        <f t="shared" si="58"/>
        <v>0</v>
      </c>
      <c r="EV75" s="132"/>
      <c r="EW75" s="327">
        <f t="shared" si="59"/>
        <v>0</v>
      </c>
      <c r="EX75" s="132"/>
      <c r="EY75" s="327">
        <f t="shared" si="10"/>
        <v>0</v>
      </c>
      <c r="EZ75" s="132"/>
      <c r="FA75" s="364">
        <f t="shared" si="78"/>
        <v>0</v>
      </c>
      <c r="FB75" s="95">
        <f t="shared" si="79"/>
        <v>0</v>
      </c>
      <c r="FC75" s="379">
        <f>(INDEX('30 year Cash Flow'!$H$50:$AK$50,1,'Monthly Loan Amortization'!A75)/12)*$EQ$9</f>
        <v>0</v>
      </c>
      <c r="FD75" s="326">
        <f t="shared" si="84"/>
        <v>0</v>
      </c>
      <c r="FE75" s="326">
        <f t="shared" si="85"/>
        <v>0</v>
      </c>
      <c r="FF75" s="326">
        <f t="shared" si="81"/>
        <v>0</v>
      </c>
      <c r="FG75" s="329">
        <f t="shared" si="11"/>
        <v>0</v>
      </c>
    </row>
    <row r="76" spans="1:163" x14ac:dyDescent="0.25">
      <c r="A76" s="132">
        <f t="shared" si="61"/>
        <v>6</v>
      </c>
      <c r="B76" s="71">
        <v>63</v>
      </c>
      <c r="C76" s="68">
        <f t="shared" si="12"/>
        <v>0</v>
      </c>
      <c r="E76" s="68">
        <f t="shared" si="13"/>
        <v>0</v>
      </c>
      <c r="G76" s="91"/>
      <c r="I76" s="68">
        <f t="shared" si="14"/>
        <v>0</v>
      </c>
      <c r="K76" s="72">
        <f t="shared" si="15"/>
        <v>0</v>
      </c>
      <c r="M76" s="72">
        <f t="shared" si="0"/>
        <v>0</v>
      </c>
      <c r="N76" s="66"/>
      <c r="O76" s="69"/>
      <c r="Q76" s="71">
        <v>63</v>
      </c>
      <c r="R76" s="68">
        <f t="shared" si="16"/>
        <v>0</v>
      </c>
      <c r="T76" s="68">
        <f t="shared" si="17"/>
        <v>0</v>
      </c>
      <c r="V76" s="91"/>
      <c r="X76" s="68">
        <f t="shared" si="18"/>
        <v>0</v>
      </c>
      <c r="Z76" s="72">
        <f t="shared" si="19"/>
        <v>0</v>
      </c>
      <c r="AB76" s="72" t="e">
        <f t="shared" si="1"/>
        <v>#REF!</v>
      </c>
      <c r="AD76" s="69"/>
      <c r="AF76" s="71">
        <v>63</v>
      </c>
      <c r="AG76" s="68">
        <f t="shared" si="20"/>
        <v>0</v>
      </c>
      <c r="AI76" s="68">
        <f t="shared" si="21"/>
        <v>0</v>
      </c>
      <c r="AK76" s="91"/>
      <c r="AM76" s="68">
        <f t="shared" si="22"/>
        <v>0</v>
      </c>
      <c r="AO76" s="72">
        <f t="shared" si="23"/>
        <v>0</v>
      </c>
      <c r="AQ76" s="72" t="e">
        <f t="shared" si="2"/>
        <v>#REF!</v>
      </c>
      <c r="AS76" s="69"/>
      <c r="AU76" s="71">
        <v>63</v>
      </c>
      <c r="AV76" s="68">
        <f t="shared" si="24"/>
        <v>0</v>
      </c>
      <c r="AX76" s="68">
        <f t="shared" si="25"/>
        <v>0</v>
      </c>
      <c r="AZ76" s="91"/>
      <c r="BB76" s="68">
        <f t="shared" si="26"/>
        <v>0</v>
      </c>
      <c r="BD76" s="72">
        <f t="shared" si="27"/>
        <v>0</v>
      </c>
      <c r="BF76" s="72" t="e">
        <f t="shared" si="3"/>
        <v>#REF!</v>
      </c>
      <c r="BG76" s="72"/>
      <c r="BH76" s="71">
        <v>63</v>
      </c>
      <c r="BI76" s="68">
        <f t="shared" si="28"/>
        <v>0</v>
      </c>
      <c r="BJ76" s="132"/>
      <c r="BK76" s="68">
        <f t="shared" si="29"/>
        <v>0</v>
      </c>
      <c r="BL76" s="132"/>
      <c r="BM76" s="91"/>
      <c r="BN76" s="132"/>
      <c r="BO76" s="68">
        <f t="shared" si="30"/>
        <v>0</v>
      </c>
      <c r="BP76" s="132"/>
      <c r="BQ76" s="72">
        <f t="shared" si="31"/>
        <v>0</v>
      </c>
      <c r="BR76" s="132"/>
      <c r="BS76" s="72">
        <f t="shared" si="4"/>
        <v>0</v>
      </c>
      <c r="BT76" s="72"/>
      <c r="BU76" s="326">
        <f t="shared" si="62"/>
        <v>0</v>
      </c>
      <c r="BV76" s="326">
        <f t="shared" si="32"/>
        <v>0</v>
      </c>
      <c r="BW76" s="326">
        <f t="shared" si="33"/>
        <v>0</v>
      </c>
      <c r="BX76" s="326">
        <f t="shared" si="34"/>
        <v>0</v>
      </c>
      <c r="BY76" s="326">
        <f t="shared" si="63"/>
        <v>0</v>
      </c>
      <c r="BZ76" s="326">
        <f t="shared" si="64"/>
        <v>0</v>
      </c>
      <c r="CA76" s="329">
        <f t="shared" si="36"/>
        <v>0</v>
      </c>
      <c r="CB76" s="132"/>
      <c r="CC76" s="71">
        <v>63</v>
      </c>
      <c r="CD76" s="68">
        <f t="shared" si="37"/>
        <v>0</v>
      </c>
      <c r="CE76" s="132"/>
      <c r="CF76" s="68">
        <f t="shared" si="38"/>
        <v>0</v>
      </c>
      <c r="CG76" s="132"/>
      <c r="CH76" s="91"/>
      <c r="CI76" s="132"/>
      <c r="CJ76" s="68">
        <f t="shared" si="39"/>
        <v>0</v>
      </c>
      <c r="CK76" s="132"/>
      <c r="CL76" s="72">
        <f t="shared" si="40"/>
        <v>0</v>
      </c>
      <c r="CM76" s="132"/>
      <c r="CN76" s="72">
        <f t="shared" si="5"/>
        <v>0</v>
      </c>
      <c r="CO76" s="132"/>
      <c r="CP76" s="326">
        <f t="shared" si="65"/>
        <v>0</v>
      </c>
      <c r="CQ76" s="326">
        <f t="shared" si="66"/>
        <v>0</v>
      </c>
      <c r="CR76" s="326">
        <f t="shared" si="67"/>
        <v>0</v>
      </c>
      <c r="CS76" s="326">
        <f t="shared" si="41"/>
        <v>0</v>
      </c>
      <c r="CT76" s="326">
        <f t="shared" si="42"/>
        <v>0</v>
      </c>
      <c r="CU76" s="326">
        <f t="shared" si="68"/>
        <v>0</v>
      </c>
      <c r="CV76" s="329">
        <f t="shared" si="43"/>
        <v>0</v>
      </c>
      <c r="CW76" s="69"/>
      <c r="CX76" s="71">
        <v>63</v>
      </c>
      <c r="CY76" s="68">
        <f t="shared" si="44"/>
        <v>0</v>
      </c>
      <c r="CZ76" s="132"/>
      <c r="DA76" s="68">
        <f t="shared" si="45"/>
        <v>0</v>
      </c>
      <c r="DB76" s="132"/>
      <c r="DC76" s="91"/>
      <c r="DD76" s="132"/>
      <c r="DE76" s="68">
        <f t="shared" si="46"/>
        <v>0</v>
      </c>
      <c r="DF76" s="132"/>
      <c r="DG76" s="72">
        <f t="shared" si="47"/>
        <v>0</v>
      </c>
      <c r="DH76" s="132"/>
      <c r="DI76" s="72">
        <f t="shared" si="6"/>
        <v>0</v>
      </c>
      <c r="DJ76" s="72"/>
      <c r="DK76" s="326">
        <f t="shared" si="69"/>
        <v>0</v>
      </c>
      <c r="DL76" s="326">
        <f t="shared" si="70"/>
        <v>0</v>
      </c>
      <c r="DM76" s="326">
        <f t="shared" si="48"/>
        <v>0</v>
      </c>
      <c r="DN76" s="326">
        <f t="shared" si="49"/>
        <v>0</v>
      </c>
      <c r="DO76" s="326">
        <f t="shared" si="71"/>
        <v>0</v>
      </c>
      <c r="DP76" s="326">
        <f t="shared" si="72"/>
        <v>0</v>
      </c>
      <c r="DQ76" s="329">
        <f t="shared" si="73"/>
        <v>0</v>
      </c>
      <c r="DR76" s="72"/>
      <c r="DS76" s="372">
        <v>63</v>
      </c>
      <c r="DT76" s="68">
        <f t="shared" si="52"/>
        <v>0</v>
      </c>
      <c r="DV76" s="68">
        <f t="shared" si="53"/>
        <v>0</v>
      </c>
      <c r="DX76" s="91"/>
      <c r="DZ76" s="68">
        <f t="shared" si="54"/>
        <v>0</v>
      </c>
      <c r="EA76" s="132"/>
      <c r="EB76" s="72">
        <f t="shared" si="55"/>
        <v>0</v>
      </c>
      <c r="EC76" s="132"/>
      <c r="ED76" s="72">
        <f t="shared" si="7"/>
        <v>0</v>
      </c>
      <c r="EF76" s="364">
        <f t="shared" si="74"/>
        <v>0</v>
      </c>
      <c r="EG76" s="95">
        <f t="shared" si="75"/>
        <v>0</v>
      </c>
      <c r="EH76" s="379">
        <f>(INDEX('30 year Cash Flow'!$H$50:$AK$50,1,'Monthly Loan Amortization'!A76)/12)*$DV$9</f>
        <v>0</v>
      </c>
      <c r="EI76" s="326">
        <f t="shared" si="76"/>
        <v>0</v>
      </c>
      <c r="EJ76" s="326">
        <f t="shared" si="86"/>
        <v>0</v>
      </c>
      <c r="EK76" s="326">
        <f t="shared" si="77"/>
        <v>0</v>
      </c>
      <c r="EL76" s="329">
        <f t="shared" si="9"/>
        <v>0</v>
      </c>
      <c r="EM76" s="329"/>
      <c r="EN76" s="372">
        <v>63</v>
      </c>
      <c r="EO76" s="95">
        <f t="shared" si="56"/>
        <v>0</v>
      </c>
      <c r="EP76" s="132"/>
      <c r="EQ76" s="95">
        <f t="shared" si="57"/>
        <v>0</v>
      </c>
      <c r="ER76" s="132"/>
      <c r="ES76" s="91"/>
      <c r="ET76" s="132"/>
      <c r="EU76" s="95">
        <f t="shared" si="58"/>
        <v>0</v>
      </c>
      <c r="EV76" s="132"/>
      <c r="EW76" s="327">
        <f t="shared" si="59"/>
        <v>0</v>
      </c>
      <c r="EX76" s="132"/>
      <c r="EY76" s="327">
        <f t="shared" si="10"/>
        <v>0</v>
      </c>
      <c r="EZ76" s="132"/>
      <c r="FA76" s="364">
        <f t="shared" si="78"/>
        <v>0</v>
      </c>
      <c r="FB76" s="95">
        <f t="shared" si="79"/>
        <v>0</v>
      </c>
      <c r="FC76" s="379">
        <f>(INDEX('30 year Cash Flow'!$H$50:$AK$50,1,'Monthly Loan Amortization'!A76)/12)*$EQ$9</f>
        <v>0</v>
      </c>
      <c r="FD76" s="326">
        <f t="shared" si="84"/>
        <v>0</v>
      </c>
      <c r="FE76" s="326">
        <f t="shared" si="85"/>
        <v>0</v>
      </c>
      <c r="FF76" s="326">
        <f t="shared" si="81"/>
        <v>0</v>
      </c>
      <c r="FG76" s="329">
        <f t="shared" si="11"/>
        <v>0</v>
      </c>
    </row>
    <row r="77" spans="1:163" x14ac:dyDescent="0.25">
      <c r="A77" s="132">
        <f t="shared" si="61"/>
        <v>6</v>
      </c>
      <c r="B77" s="71">
        <v>64</v>
      </c>
      <c r="C77" s="68">
        <f t="shared" si="12"/>
        <v>0</v>
      </c>
      <c r="E77" s="68">
        <f t="shared" si="13"/>
        <v>0</v>
      </c>
      <c r="G77" s="91"/>
      <c r="I77" s="68">
        <f t="shared" si="14"/>
        <v>0</v>
      </c>
      <c r="K77" s="72">
        <f t="shared" si="15"/>
        <v>0</v>
      </c>
      <c r="M77" s="72">
        <f t="shared" si="0"/>
        <v>0</v>
      </c>
      <c r="N77" s="66"/>
      <c r="O77" s="69"/>
      <c r="Q77" s="71">
        <v>64</v>
      </c>
      <c r="R77" s="68">
        <f t="shared" si="16"/>
        <v>0</v>
      </c>
      <c r="T77" s="68">
        <f t="shared" si="17"/>
        <v>0</v>
      </c>
      <c r="V77" s="91"/>
      <c r="X77" s="68">
        <f t="shared" si="18"/>
        <v>0</v>
      </c>
      <c r="Z77" s="72">
        <f t="shared" si="19"/>
        <v>0</v>
      </c>
      <c r="AB77" s="72" t="e">
        <f t="shared" si="1"/>
        <v>#REF!</v>
      </c>
      <c r="AD77" s="69"/>
      <c r="AF77" s="71">
        <v>64</v>
      </c>
      <c r="AG77" s="68">
        <f t="shared" si="20"/>
        <v>0</v>
      </c>
      <c r="AI77" s="68">
        <f t="shared" si="21"/>
        <v>0</v>
      </c>
      <c r="AK77" s="91"/>
      <c r="AM77" s="68">
        <f t="shared" si="22"/>
        <v>0</v>
      </c>
      <c r="AO77" s="72">
        <f t="shared" si="23"/>
        <v>0</v>
      </c>
      <c r="AQ77" s="72" t="e">
        <f t="shared" si="2"/>
        <v>#REF!</v>
      </c>
      <c r="AS77" s="69"/>
      <c r="AU77" s="71">
        <v>64</v>
      </c>
      <c r="AV77" s="68">
        <f t="shared" si="24"/>
        <v>0</v>
      </c>
      <c r="AX77" s="68">
        <f t="shared" si="25"/>
        <v>0</v>
      </c>
      <c r="AZ77" s="91"/>
      <c r="BB77" s="68">
        <f t="shared" si="26"/>
        <v>0</v>
      </c>
      <c r="BD77" s="72">
        <f t="shared" si="27"/>
        <v>0</v>
      </c>
      <c r="BF77" s="72" t="e">
        <f t="shared" si="3"/>
        <v>#REF!</v>
      </c>
      <c r="BG77" s="72"/>
      <c r="BH77" s="71">
        <v>64</v>
      </c>
      <c r="BI77" s="68">
        <f t="shared" si="28"/>
        <v>0</v>
      </c>
      <c r="BJ77" s="132"/>
      <c r="BK77" s="68">
        <f t="shared" si="29"/>
        <v>0</v>
      </c>
      <c r="BL77" s="132"/>
      <c r="BM77" s="91"/>
      <c r="BN77" s="132"/>
      <c r="BO77" s="68">
        <f t="shared" si="30"/>
        <v>0</v>
      </c>
      <c r="BP77" s="132"/>
      <c r="BQ77" s="72">
        <f t="shared" si="31"/>
        <v>0</v>
      </c>
      <c r="BR77" s="132"/>
      <c r="BS77" s="72">
        <f t="shared" si="4"/>
        <v>0</v>
      </c>
      <c r="BT77" s="72"/>
      <c r="BU77" s="326">
        <f t="shared" si="62"/>
        <v>0</v>
      </c>
      <c r="BV77" s="326">
        <f t="shared" si="32"/>
        <v>0</v>
      </c>
      <c r="BW77" s="326">
        <f t="shared" si="33"/>
        <v>0</v>
      </c>
      <c r="BX77" s="326">
        <f t="shared" si="34"/>
        <v>0</v>
      </c>
      <c r="BY77" s="326">
        <f t="shared" si="63"/>
        <v>0</v>
      </c>
      <c r="BZ77" s="326">
        <f t="shared" si="64"/>
        <v>0</v>
      </c>
      <c r="CA77" s="329">
        <f t="shared" si="36"/>
        <v>0</v>
      </c>
      <c r="CB77" s="132"/>
      <c r="CC77" s="71">
        <v>64</v>
      </c>
      <c r="CD77" s="68">
        <f t="shared" si="37"/>
        <v>0</v>
      </c>
      <c r="CE77" s="132"/>
      <c r="CF77" s="68">
        <f t="shared" si="38"/>
        <v>0</v>
      </c>
      <c r="CG77" s="132"/>
      <c r="CH77" s="91"/>
      <c r="CI77" s="132"/>
      <c r="CJ77" s="68">
        <f t="shared" si="39"/>
        <v>0</v>
      </c>
      <c r="CK77" s="132"/>
      <c r="CL77" s="72">
        <f t="shared" si="40"/>
        <v>0</v>
      </c>
      <c r="CM77" s="132"/>
      <c r="CN77" s="72">
        <f t="shared" si="5"/>
        <v>0</v>
      </c>
      <c r="CO77" s="132"/>
      <c r="CP77" s="326">
        <f t="shared" si="65"/>
        <v>0</v>
      </c>
      <c r="CQ77" s="326">
        <f t="shared" si="66"/>
        <v>0</v>
      </c>
      <c r="CR77" s="326">
        <f t="shared" si="67"/>
        <v>0</v>
      </c>
      <c r="CS77" s="326">
        <f t="shared" si="41"/>
        <v>0</v>
      </c>
      <c r="CT77" s="326">
        <f t="shared" si="42"/>
        <v>0</v>
      </c>
      <c r="CU77" s="326">
        <f t="shared" si="68"/>
        <v>0</v>
      </c>
      <c r="CV77" s="329">
        <f t="shared" si="43"/>
        <v>0</v>
      </c>
      <c r="CW77" s="69"/>
      <c r="CX77" s="71">
        <v>64</v>
      </c>
      <c r="CY77" s="68">
        <f t="shared" si="44"/>
        <v>0</v>
      </c>
      <c r="CZ77" s="132"/>
      <c r="DA77" s="68">
        <f t="shared" si="45"/>
        <v>0</v>
      </c>
      <c r="DB77" s="132"/>
      <c r="DC77" s="91"/>
      <c r="DD77" s="132"/>
      <c r="DE77" s="68">
        <f t="shared" si="46"/>
        <v>0</v>
      </c>
      <c r="DF77" s="132"/>
      <c r="DG77" s="72">
        <f t="shared" si="47"/>
        <v>0</v>
      </c>
      <c r="DH77" s="132"/>
      <c r="DI77" s="72">
        <f t="shared" si="6"/>
        <v>0</v>
      </c>
      <c r="DJ77" s="72"/>
      <c r="DK77" s="326">
        <f t="shared" si="69"/>
        <v>0</v>
      </c>
      <c r="DL77" s="326">
        <f t="shared" si="70"/>
        <v>0</v>
      </c>
      <c r="DM77" s="326">
        <f t="shared" si="48"/>
        <v>0</v>
      </c>
      <c r="DN77" s="326">
        <f t="shared" si="49"/>
        <v>0</v>
      </c>
      <c r="DO77" s="326">
        <f t="shared" si="71"/>
        <v>0</v>
      </c>
      <c r="DP77" s="326">
        <f t="shared" si="72"/>
        <v>0</v>
      </c>
      <c r="DQ77" s="329">
        <f t="shared" si="73"/>
        <v>0</v>
      </c>
      <c r="DR77" s="72"/>
      <c r="DS77" s="372">
        <v>64</v>
      </c>
      <c r="DT77" s="68">
        <f t="shared" si="52"/>
        <v>0</v>
      </c>
      <c r="DV77" s="68">
        <f t="shared" si="53"/>
        <v>0</v>
      </c>
      <c r="DX77" s="91"/>
      <c r="DZ77" s="68">
        <f t="shared" si="54"/>
        <v>0</v>
      </c>
      <c r="EA77" s="132"/>
      <c r="EB77" s="72">
        <f t="shared" si="55"/>
        <v>0</v>
      </c>
      <c r="EC77" s="132"/>
      <c r="ED77" s="72">
        <f t="shared" si="7"/>
        <v>0</v>
      </c>
      <c r="EF77" s="364">
        <f t="shared" si="74"/>
        <v>0</v>
      </c>
      <c r="EG77" s="95">
        <f t="shared" si="75"/>
        <v>0</v>
      </c>
      <c r="EH77" s="379">
        <f>(INDEX('30 year Cash Flow'!$H$50:$AK$50,1,'Monthly Loan Amortization'!A77)/12)*$DV$9</f>
        <v>0</v>
      </c>
      <c r="EI77" s="326">
        <f t="shared" si="76"/>
        <v>0</v>
      </c>
      <c r="EJ77" s="326">
        <f t="shared" si="86"/>
        <v>0</v>
      </c>
      <c r="EK77" s="326">
        <f t="shared" si="77"/>
        <v>0</v>
      </c>
      <c r="EL77" s="329">
        <f t="shared" si="9"/>
        <v>0</v>
      </c>
      <c r="EM77" s="329"/>
      <c r="EN77" s="372">
        <v>64</v>
      </c>
      <c r="EO77" s="95">
        <f t="shared" si="56"/>
        <v>0</v>
      </c>
      <c r="EP77" s="132"/>
      <c r="EQ77" s="95">
        <f t="shared" si="57"/>
        <v>0</v>
      </c>
      <c r="ER77" s="132"/>
      <c r="ES77" s="91"/>
      <c r="ET77" s="132"/>
      <c r="EU77" s="95">
        <f t="shared" si="58"/>
        <v>0</v>
      </c>
      <c r="EV77" s="132"/>
      <c r="EW77" s="327">
        <f t="shared" si="59"/>
        <v>0</v>
      </c>
      <c r="EX77" s="132"/>
      <c r="EY77" s="327">
        <f t="shared" si="10"/>
        <v>0</v>
      </c>
      <c r="EZ77" s="132"/>
      <c r="FA77" s="364">
        <f t="shared" si="78"/>
        <v>0</v>
      </c>
      <c r="FB77" s="95">
        <f t="shared" si="79"/>
        <v>0</v>
      </c>
      <c r="FC77" s="379">
        <f>(INDEX('30 year Cash Flow'!$H$50:$AK$50,1,'Monthly Loan Amortization'!A77)/12)*$EQ$9</f>
        <v>0</v>
      </c>
      <c r="FD77" s="326">
        <f t="shared" si="84"/>
        <v>0</v>
      </c>
      <c r="FE77" s="326">
        <f t="shared" si="85"/>
        <v>0</v>
      </c>
      <c r="FF77" s="326">
        <f t="shared" si="81"/>
        <v>0</v>
      </c>
      <c r="FG77" s="329">
        <f t="shared" si="11"/>
        <v>0</v>
      </c>
    </row>
    <row r="78" spans="1:163" x14ac:dyDescent="0.25">
      <c r="A78" s="132">
        <f t="shared" si="61"/>
        <v>6</v>
      </c>
      <c r="B78" s="71">
        <v>65</v>
      </c>
      <c r="C78" s="68">
        <f t="shared" si="12"/>
        <v>0</v>
      </c>
      <c r="E78" s="68">
        <f t="shared" si="13"/>
        <v>0</v>
      </c>
      <c r="G78" s="91"/>
      <c r="I78" s="68">
        <f t="shared" si="14"/>
        <v>0</v>
      </c>
      <c r="K78" s="72">
        <f t="shared" si="15"/>
        <v>0</v>
      </c>
      <c r="M78" s="72">
        <f t="shared" ref="M78:M141" si="87">INDEX(B$14:K$373,E$6,10)</f>
        <v>0</v>
      </c>
      <c r="N78" s="66"/>
      <c r="O78" s="69"/>
      <c r="Q78" s="71">
        <v>65</v>
      </c>
      <c r="R78" s="68">
        <f t="shared" si="16"/>
        <v>0</v>
      </c>
      <c r="T78" s="68">
        <f t="shared" si="17"/>
        <v>0</v>
      </c>
      <c r="V78" s="91"/>
      <c r="X78" s="68">
        <f t="shared" si="18"/>
        <v>0</v>
      </c>
      <c r="Z78" s="72">
        <f t="shared" si="19"/>
        <v>0</v>
      </c>
      <c r="AB78" s="72" t="e">
        <f t="shared" ref="AB78:AB141" si="88">INDEX(Q$14:Z$373,T$6,10)</f>
        <v>#REF!</v>
      </c>
      <c r="AD78" s="69"/>
      <c r="AF78" s="71">
        <v>65</v>
      </c>
      <c r="AG78" s="68">
        <f t="shared" si="20"/>
        <v>0</v>
      </c>
      <c r="AI78" s="68">
        <f t="shared" si="21"/>
        <v>0</v>
      </c>
      <c r="AK78" s="91"/>
      <c r="AM78" s="68">
        <f t="shared" si="22"/>
        <v>0</v>
      </c>
      <c r="AO78" s="72">
        <f t="shared" si="23"/>
        <v>0</v>
      </c>
      <c r="AQ78" s="72" t="e">
        <f t="shared" ref="AQ78:AQ141" si="89">INDEX(AF$14:AO$373,AI$6,10)</f>
        <v>#REF!</v>
      </c>
      <c r="AS78" s="69"/>
      <c r="AU78" s="71">
        <v>65</v>
      </c>
      <c r="AV78" s="68">
        <f t="shared" si="24"/>
        <v>0</v>
      </c>
      <c r="AX78" s="68">
        <f t="shared" si="25"/>
        <v>0</v>
      </c>
      <c r="AZ78" s="91"/>
      <c r="BB78" s="68">
        <f t="shared" si="26"/>
        <v>0</v>
      </c>
      <c r="BD78" s="72">
        <f t="shared" si="27"/>
        <v>0</v>
      </c>
      <c r="BF78" s="72" t="e">
        <f t="shared" ref="BF78:BF141" si="90">INDEX(AU$14:BD$373,AX$6,10)</f>
        <v>#REF!</v>
      </c>
      <c r="BG78" s="72"/>
      <c r="BH78" s="71">
        <v>65</v>
      </c>
      <c r="BI78" s="68">
        <f t="shared" si="28"/>
        <v>0</v>
      </c>
      <c r="BJ78" s="132"/>
      <c r="BK78" s="68">
        <f t="shared" si="29"/>
        <v>0</v>
      </c>
      <c r="BL78" s="132"/>
      <c r="BM78" s="91"/>
      <c r="BN78" s="132"/>
      <c r="BO78" s="68">
        <f t="shared" si="30"/>
        <v>0</v>
      </c>
      <c r="BP78" s="132"/>
      <c r="BQ78" s="72">
        <f t="shared" si="31"/>
        <v>0</v>
      </c>
      <c r="BR78" s="132"/>
      <c r="BS78" s="72">
        <f t="shared" ref="BS78:BS141" si="91">INDEX(BH$14:BQ$373,BK$6,10)</f>
        <v>0</v>
      </c>
      <c r="BT78" s="72"/>
      <c r="BU78" s="326">
        <f t="shared" si="62"/>
        <v>0</v>
      </c>
      <c r="BV78" s="326">
        <f t="shared" si="32"/>
        <v>0</v>
      </c>
      <c r="BW78" s="326">
        <f t="shared" si="33"/>
        <v>0</v>
      </c>
      <c r="BX78" s="326">
        <f t="shared" si="34"/>
        <v>0</v>
      </c>
      <c r="BY78" s="326">
        <f t="shared" si="63"/>
        <v>0</v>
      </c>
      <c r="BZ78" s="326">
        <f t="shared" si="64"/>
        <v>0</v>
      </c>
      <c r="CA78" s="329">
        <f t="shared" si="36"/>
        <v>0</v>
      </c>
      <c r="CB78" s="132"/>
      <c r="CC78" s="71">
        <v>65</v>
      </c>
      <c r="CD78" s="68">
        <f t="shared" si="37"/>
        <v>0</v>
      </c>
      <c r="CE78" s="132"/>
      <c r="CF78" s="68">
        <f t="shared" si="38"/>
        <v>0</v>
      </c>
      <c r="CG78" s="132"/>
      <c r="CH78" s="91"/>
      <c r="CI78" s="132"/>
      <c r="CJ78" s="68">
        <f t="shared" si="39"/>
        <v>0</v>
      </c>
      <c r="CK78" s="132"/>
      <c r="CL78" s="72">
        <f t="shared" si="40"/>
        <v>0</v>
      </c>
      <c r="CM78" s="132"/>
      <c r="CN78" s="72">
        <f t="shared" ref="CN78:CN141" si="92">INDEX(CC$14:CL$373,CF$6,10)</f>
        <v>0</v>
      </c>
      <c r="CO78" s="132"/>
      <c r="CP78" s="326">
        <f t="shared" si="65"/>
        <v>0</v>
      </c>
      <c r="CQ78" s="326">
        <f t="shared" si="66"/>
        <v>0</v>
      </c>
      <c r="CR78" s="326">
        <f t="shared" si="67"/>
        <v>0</v>
      </c>
      <c r="CS78" s="326">
        <f t="shared" si="41"/>
        <v>0</v>
      </c>
      <c r="CT78" s="326">
        <f t="shared" si="42"/>
        <v>0</v>
      </c>
      <c r="CU78" s="326">
        <f t="shared" si="68"/>
        <v>0</v>
      </c>
      <c r="CV78" s="329">
        <f t="shared" si="43"/>
        <v>0</v>
      </c>
      <c r="CW78" s="69"/>
      <c r="CX78" s="71">
        <v>65</v>
      </c>
      <c r="CY78" s="68">
        <f t="shared" si="44"/>
        <v>0</v>
      </c>
      <c r="CZ78" s="132"/>
      <c r="DA78" s="68">
        <f t="shared" si="45"/>
        <v>0</v>
      </c>
      <c r="DB78" s="132"/>
      <c r="DC78" s="91"/>
      <c r="DD78" s="132"/>
      <c r="DE78" s="68">
        <f t="shared" si="46"/>
        <v>0</v>
      </c>
      <c r="DF78" s="132"/>
      <c r="DG78" s="72">
        <f t="shared" si="47"/>
        <v>0</v>
      </c>
      <c r="DH78" s="132"/>
      <c r="DI78" s="72">
        <f t="shared" ref="DI78:DI141" si="93">INDEX(CX$14:DG$373,DA$6,10)</f>
        <v>0</v>
      </c>
      <c r="DJ78" s="72"/>
      <c r="DK78" s="326">
        <f t="shared" si="69"/>
        <v>0</v>
      </c>
      <c r="DL78" s="326">
        <f t="shared" si="70"/>
        <v>0</v>
      </c>
      <c r="DM78" s="326">
        <f t="shared" si="48"/>
        <v>0</v>
      </c>
      <c r="DN78" s="326">
        <f t="shared" si="49"/>
        <v>0</v>
      </c>
      <c r="DO78" s="326">
        <f t="shared" si="71"/>
        <v>0</v>
      </c>
      <c r="DP78" s="326">
        <f t="shared" si="72"/>
        <v>0</v>
      </c>
      <c r="DQ78" s="329">
        <f t="shared" si="73"/>
        <v>0</v>
      </c>
      <c r="DR78" s="72"/>
      <c r="DS78" s="372">
        <v>65</v>
      </c>
      <c r="DT78" s="68">
        <f t="shared" si="52"/>
        <v>0</v>
      </c>
      <c r="DV78" s="68">
        <f t="shared" si="53"/>
        <v>0</v>
      </c>
      <c r="DX78" s="91"/>
      <c r="DZ78" s="68">
        <f t="shared" si="54"/>
        <v>0</v>
      </c>
      <c r="EA78" s="132"/>
      <c r="EB78" s="72">
        <f t="shared" si="55"/>
        <v>0</v>
      </c>
      <c r="EC78" s="132"/>
      <c r="ED78" s="72">
        <f t="shared" ref="ED78:ED141" si="94">INDEX(DS$14:EB$373,DV$6,10)</f>
        <v>0</v>
      </c>
      <c r="EF78" s="364">
        <f t="shared" si="74"/>
        <v>0</v>
      </c>
      <c r="EG78" s="95">
        <f t="shared" si="75"/>
        <v>0</v>
      </c>
      <c r="EH78" s="379">
        <f>(INDEX('30 year Cash Flow'!$H$50:$AK$50,1,'Monthly Loan Amortization'!A78)/12)*$DV$9</f>
        <v>0</v>
      </c>
      <c r="EI78" s="326">
        <f t="shared" si="76"/>
        <v>0</v>
      </c>
      <c r="EJ78" s="326">
        <f t="shared" si="86"/>
        <v>0</v>
      </c>
      <c r="EK78" s="326">
        <f t="shared" si="77"/>
        <v>0</v>
      </c>
      <c r="EL78" s="329">
        <f t="shared" si="9"/>
        <v>0</v>
      </c>
      <c r="EM78" s="329"/>
      <c r="EN78" s="372">
        <v>65</v>
      </c>
      <c r="EO78" s="95">
        <f t="shared" si="56"/>
        <v>0</v>
      </c>
      <c r="EP78" s="132"/>
      <c r="EQ78" s="95">
        <f t="shared" si="57"/>
        <v>0</v>
      </c>
      <c r="ER78" s="132"/>
      <c r="ES78" s="91"/>
      <c r="ET78" s="132"/>
      <c r="EU78" s="95">
        <f t="shared" si="58"/>
        <v>0</v>
      </c>
      <c r="EV78" s="132"/>
      <c r="EW78" s="327">
        <f t="shared" si="59"/>
        <v>0</v>
      </c>
      <c r="EX78" s="132"/>
      <c r="EY78" s="327">
        <f t="shared" ref="EY78:EY141" si="95">INDEX(EN$14:EW$373,EQ$6,10)</f>
        <v>0</v>
      </c>
      <c r="EZ78" s="132"/>
      <c r="FA78" s="364">
        <f t="shared" si="78"/>
        <v>0</v>
      </c>
      <c r="FB78" s="95">
        <f t="shared" si="79"/>
        <v>0</v>
      </c>
      <c r="FC78" s="379">
        <f>(INDEX('30 year Cash Flow'!$H$50:$AK$50,1,'Monthly Loan Amortization'!A78)/12)*$EQ$9</f>
        <v>0</v>
      </c>
      <c r="FD78" s="326">
        <f t="shared" si="84"/>
        <v>0</v>
      </c>
      <c r="FE78" s="326">
        <f t="shared" si="85"/>
        <v>0</v>
      </c>
      <c r="FF78" s="326">
        <f t="shared" si="81"/>
        <v>0</v>
      </c>
      <c r="FG78" s="329">
        <f t="shared" si="11"/>
        <v>0</v>
      </c>
    </row>
    <row r="79" spans="1:163" x14ac:dyDescent="0.25">
      <c r="A79" s="132">
        <f t="shared" si="61"/>
        <v>6</v>
      </c>
      <c r="B79" s="71">
        <v>66</v>
      </c>
      <c r="C79" s="68">
        <f t="shared" ref="C79:C142" si="96">IF(K79&lt;=0,0,IF(B79-E$7&gt;E$8,0,IF(B79&lt;=E$6,IF(B79&lt;=E$7,E$4/12*E$3,-IPMT(E$4/12,B79-E$7,E$8,E$3)),-IPMT(E$5/12,B79-E$6,E$8-(E$6-E$7),M79))))</f>
        <v>0</v>
      </c>
      <c r="E79" s="68">
        <f t="shared" ref="E79:E142" si="97">IF(K78&lt;=0,0,IF(B79-E$7&gt;E$8,0,IF(B79&lt;=E$6,IF(B79&lt;=E$7,0,-PPMT(E$4/12,B79-E$7,E$8,E$3)),-PPMT(E$5/12,B79-E$6,E$8-(E$6-E$7),M79))))</f>
        <v>0</v>
      </c>
      <c r="G79" s="91"/>
      <c r="I79" s="68">
        <f t="shared" ref="I79:I142" si="98">C79+E79+G79</f>
        <v>0</v>
      </c>
      <c r="K79" s="72">
        <f t="shared" ref="K79:K142" si="99">K78-E79-G79</f>
        <v>0</v>
      </c>
      <c r="M79" s="72">
        <f t="shared" si="87"/>
        <v>0</v>
      </c>
      <c r="N79" s="66"/>
      <c r="O79" s="69"/>
      <c r="Q79" s="71">
        <v>66</v>
      </c>
      <c r="R79" s="68">
        <f t="shared" ref="R79:R142" si="100">IF(Z78&lt;=0,0,IF(Q79-T$7&gt;T$8,0,IF(Q79&lt;=T$6,IF(Q79&lt;=T$7,T$4/12*T$3,-IPMT(T$4/12,Q79-T$7,T$8,T$3)),-IPMT(T$5/12,Q79-T$6,T$8-(T$6-T$7),AB79))))</f>
        <v>0</v>
      </c>
      <c r="T79" s="68">
        <f t="shared" ref="T79:T142" si="101">IF(Z78&lt;=0,0,IF(Q79-T$7&gt;T$8,0,IF(Q79&lt;=T$6,IF(Q79&lt;=T$7,0,-PPMT(T$4/12,Q79-T$7,T$8,T$3)),-PPMT(T$5/12,Q79-T$6,T$8-(T$6-T$7),AB79))))</f>
        <v>0</v>
      </c>
      <c r="V79" s="91"/>
      <c r="X79" s="68">
        <f t="shared" ref="X79:X142" si="102">R79+T79+V79</f>
        <v>0</v>
      </c>
      <c r="Z79" s="72">
        <f t="shared" ref="Z79:Z142" si="103">Z78-T79-V79</f>
        <v>0</v>
      </c>
      <c r="AB79" s="72" t="e">
        <f t="shared" si="88"/>
        <v>#REF!</v>
      </c>
      <c r="AD79" s="69"/>
      <c r="AF79" s="71">
        <v>66</v>
      </c>
      <c r="AG79" s="68">
        <f t="shared" ref="AG79:AG142" si="104">IF(AO78&lt;=0,0,IF(AF79-AI$7&gt;AI$8,0,IF(AF79&lt;=AI$6,IF(AF79&lt;=AI$7,AI$4/12*AI$3,-IPMT(AI$4/12,AF79-AI$7,AI$8,AI$3)),-IPMT(AI$5/12,AF79-AI$6,AI$8-(AI$6-AI$7),AQ79))))</f>
        <v>0</v>
      </c>
      <c r="AI79" s="68">
        <f t="shared" ref="AI79:AI142" si="105">IF(AO78&lt;=0,0,IF(AF79-AI$7&gt;AI$8,0,IF(AF79&lt;=AI$6,IF(AF79&lt;=AI$7,0,-PPMT(AI$4/12,AF79-AI$7,AI$8,AI$3)),-PPMT(AI$5/12,AF79-AI$6,AI$8-(AI$6-AI$7),AQ79))))</f>
        <v>0</v>
      </c>
      <c r="AK79" s="91"/>
      <c r="AM79" s="68">
        <f t="shared" ref="AM79:AM142" si="106">AG79+AI79+AK79</f>
        <v>0</v>
      </c>
      <c r="AO79" s="72">
        <f t="shared" ref="AO79:AO142" si="107">AO78-AI79-AK79</f>
        <v>0</v>
      </c>
      <c r="AQ79" s="72" t="e">
        <f t="shared" si="89"/>
        <v>#REF!</v>
      </c>
      <c r="AS79" s="69"/>
      <c r="AU79" s="71">
        <v>66</v>
      </c>
      <c r="AV79" s="68">
        <f t="shared" ref="AV79:AV142" si="108">IF(BD78&lt;=0,0,IF(AU79-AX$7&gt;AX$8,0,IF(AU79&lt;=AX$6,IF(AU79&lt;=AX$7,AX$4/12*AX$3,-IPMT(AX$4/12,AU79-AX$7,AX$8,AX$3)),-IPMT(AX$5/12,AU79-AX$6,AX$8-(AX$6-AX$7),BF79))))</f>
        <v>0</v>
      </c>
      <c r="AX79" s="68">
        <f t="shared" ref="AX79:AX142" si="109">IF(BD78&lt;=0,0,IF(AU79-AX$7&gt;AX$8,0,IF(AU79&lt;=AX$6,IF(AU79&lt;=AX$7,0,-PPMT(AX$4/12,AU79-AX$7,AX$8,AX$3)),-PPMT(AX$5/12,AU79-AX$6,AX$8-(AX$6-AX$7),BF79))))</f>
        <v>0</v>
      </c>
      <c r="AZ79" s="91"/>
      <c r="BB79" s="68">
        <f t="shared" ref="BB79:BB142" si="110">AV79+AX79+AZ79</f>
        <v>0</v>
      </c>
      <c r="BD79" s="72">
        <f t="shared" ref="BD79:BD142" si="111">BD78-AX79-AZ79</f>
        <v>0</v>
      </c>
      <c r="BF79" s="72" t="e">
        <f t="shared" si="90"/>
        <v>#REF!</v>
      </c>
      <c r="BG79" s="72"/>
      <c r="BH79" s="71">
        <v>66</v>
      </c>
      <c r="BI79" s="68">
        <f t="shared" ref="BI79:BI142" si="112">IF(BQ78&lt;=0,0,IF(BH79-BK$7&gt;BK$8,0,IF(BH79&lt;=BK$6,IF(BH79&lt;=BK$7,BK$4/12*BK$3,-IPMT(BK$4/12,BH79-BK$7,BK$8,BK$3)),-IPMT(BK$5/12,BH79-BK$6,BK$8-(BK$6-BK$7),BS79))))</f>
        <v>0</v>
      </c>
      <c r="BJ79" s="132"/>
      <c r="BK79" s="68">
        <f t="shared" ref="BK79:BK142" si="113">IF(BQ78&lt;=0,0,IF(BH79-BK$7&gt;BK$8,0,IF(BH79&lt;=BK$6,IF(BH79&lt;=BK$7,0,-PPMT(BK$4/12,BH79-BK$7,BK$8,BK$3)),-PPMT(BK$5/12,BH79-BK$6,BK$8-(BK$6-BK$7),BS79))))</f>
        <v>0</v>
      </c>
      <c r="BL79" s="132"/>
      <c r="BM79" s="91"/>
      <c r="BN79" s="132"/>
      <c r="BO79" s="68">
        <f t="shared" ref="BO79:BO142" si="114">BI79+BK79+BM79</f>
        <v>0</v>
      </c>
      <c r="BP79" s="132"/>
      <c r="BQ79" s="72">
        <f t="shared" ref="BQ79:BQ142" si="115">BQ78-BK79-BM79</f>
        <v>0</v>
      </c>
      <c r="BR79" s="132"/>
      <c r="BS79" s="72">
        <f t="shared" si="91"/>
        <v>0</v>
      </c>
      <c r="BT79" s="72"/>
      <c r="BU79" s="326">
        <f t="shared" si="62"/>
        <v>0</v>
      </c>
      <c r="BV79" s="326">
        <f t="shared" ref="BV79:BV142" si="116">($BK$4/12)*BU79</f>
        <v>0</v>
      </c>
      <c r="BW79" s="326">
        <f t="shared" ref="BW79:BW142" si="117">$BK$9/12</f>
        <v>0</v>
      </c>
      <c r="BX79" s="326">
        <f t="shared" ref="BX79:BX142" si="118">IF(BW79-BV79&lt;0,0,BW79-BV79)</f>
        <v>0</v>
      </c>
      <c r="BY79" s="326">
        <f t="shared" ref="BY79:BY142" si="119">BW79-BX79</f>
        <v>0</v>
      </c>
      <c r="BZ79" s="326">
        <f t="shared" si="64"/>
        <v>0</v>
      </c>
      <c r="CA79" s="329">
        <f t="shared" ref="CA79:CA142" si="120">IF(BX79&lt;0,BU79,BU79-BX79)</f>
        <v>0</v>
      </c>
      <c r="CB79" s="132"/>
      <c r="CC79" s="71">
        <v>66</v>
      </c>
      <c r="CD79" s="68">
        <f t="shared" ref="CD79:CD142" si="121">IF(CL78&lt;=0,0,IF(CC79-CF$7&gt;CF$8,0,IF(CC79&lt;=CF$6,IF(CC79&lt;=CF$7,CF$4/12*CF$3,-IPMT(CF$4/12,CC79-CF$7,CF$8,CF$3)),-IPMT(CF$5/12,CC79-CF$6,CF$8-(CF$6-CF$7),CN79))))</f>
        <v>0</v>
      </c>
      <c r="CE79" s="132"/>
      <c r="CF79" s="68">
        <f t="shared" ref="CF79:CF142" si="122">IF(CL78&lt;=0,0,IF(CC79-CF$7&gt;CF$8,0,IF(CC79&lt;=CF$6,IF(CC79&lt;=CF$7,0,-PPMT(CF$4/12,CC79-CF$7,CF$8,CF$3)),-PPMT(CF$5/12,CC79-CF$6,CF$8-(CF$6-CF$7),CN79))))</f>
        <v>0</v>
      </c>
      <c r="CG79" s="132"/>
      <c r="CH79" s="91"/>
      <c r="CI79" s="132"/>
      <c r="CJ79" s="68">
        <f t="shared" ref="CJ79:CJ142" si="123">CD79+CF79+CH79</f>
        <v>0</v>
      </c>
      <c r="CK79" s="132"/>
      <c r="CL79" s="72">
        <f t="shared" ref="CL79:CL142" si="124">CL78-CF79-CH79</f>
        <v>0</v>
      </c>
      <c r="CM79" s="132"/>
      <c r="CN79" s="72">
        <f t="shared" si="92"/>
        <v>0</v>
      </c>
      <c r="CO79" s="132"/>
      <c r="CP79" s="326">
        <f t="shared" si="65"/>
        <v>0</v>
      </c>
      <c r="CQ79" s="326">
        <f t="shared" si="66"/>
        <v>0</v>
      </c>
      <c r="CR79" s="326">
        <f t="shared" si="67"/>
        <v>0</v>
      </c>
      <c r="CS79" s="326">
        <f t="shared" ref="CS79:CS142" si="125">IF(CR79-CQ79&lt;0,0,CR79-CQ79)</f>
        <v>0</v>
      </c>
      <c r="CT79" s="326">
        <f t="shared" ref="CT79:CT142" si="126">CR79-CS79</f>
        <v>0</v>
      </c>
      <c r="CU79" s="326">
        <f t="shared" si="68"/>
        <v>0</v>
      </c>
      <c r="CV79" s="329">
        <f t="shared" ref="CV79:CV142" si="127">IF(CS79&lt;0,CP79,CP79-CS79)</f>
        <v>0</v>
      </c>
      <c r="CW79" s="69"/>
      <c r="CX79" s="71">
        <v>66</v>
      </c>
      <c r="CY79" s="68">
        <f t="shared" ref="CY79:CY142" si="128">IF(DG78&lt;=0,0,IF(CX79-DA$7&gt;DA$8,0,IF(CX79&lt;=DA$6,IF(CX79&lt;=DA$7,DA$4/12*DA$3,-IPMT(DA$4/12,CX79-DA$7,DA$8,DA$3)),-IPMT(DA$5/12,CX79-DA$6,DA$8-(DA$6-DA$7),DI79))))</f>
        <v>0</v>
      </c>
      <c r="CZ79" s="132"/>
      <c r="DA79" s="68">
        <f t="shared" ref="DA79:DA142" si="129">IF(DG78&lt;=0,0,IF(CX79-DA$7&gt;DA$8,0,IF(CX79&lt;=DA$6,IF(CX79&lt;=DA$7,0,-PPMT(DA$4/12,CX79-DA$7,DA$8,DA$3)),-PPMT(DA$5/12,CX79-DA$6,DA$8-(DA$6-DA$7),DI79))))</f>
        <v>0</v>
      </c>
      <c r="DB79" s="132"/>
      <c r="DC79" s="91"/>
      <c r="DD79" s="132"/>
      <c r="DE79" s="68">
        <f t="shared" ref="DE79:DE142" si="130">CY79+DA79+DC79</f>
        <v>0</v>
      </c>
      <c r="DF79" s="132"/>
      <c r="DG79" s="72">
        <f t="shared" ref="DG79:DG142" si="131">DG78-DA79-DC79</f>
        <v>0</v>
      </c>
      <c r="DH79" s="132"/>
      <c r="DI79" s="72">
        <f t="shared" si="93"/>
        <v>0</v>
      </c>
      <c r="DJ79" s="72"/>
      <c r="DK79" s="326">
        <f t="shared" si="69"/>
        <v>0</v>
      </c>
      <c r="DL79" s="326">
        <f t="shared" si="70"/>
        <v>0</v>
      </c>
      <c r="DM79" s="326">
        <f t="shared" ref="DM79:DM142" si="132">$DA$9/12</f>
        <v>0</v>
      </c>
      <c r="DN79" s="326">
        <f t="shared" ref="DN79:DN142" si="133">IF(DM79-DL79&lt;0,0,DM79-DL79)</f>
        <v>0</v>
      </c>
      <c r="DO79" s="326">
        <f t="shared" ref="DO79:DO142" si="134">DM79-DN79</f>
        <v>0</v>
      </c>
      <c r="DP79" s="326">
        <f t="shared" si="72"/>
        <v>0</v>
      </c>
      <c r="DQ79" s="329">
        <f t="shared" si="73"/>
        <v>0</v>
      </c>
      <c r="DR79" s="72"/>
      <c r="DS79" s="372">
        <v>66</v>
      </c>
      <c r="DT79" s="68">
        <f t="shared" ref="DT79:DT142" si="135">IF(EB78&lt;=0,0,IF(DS79-DV$7&gt;DV$8,0,IF(DS79&lt;=DV$6,IF(DS79&lt;=DV$7,DV$4/12*DV$3,-IPMT(DV$4/12,DS79-DV$7,DV$8,DV$3)),-IPMT(DV$5/12,DS79-DV$6,DV$8-(DV$6-DV$7),ED79))))</f>
        <v>0</v>
      </c>
      <c r="DV79" s="68">
        <f t="shared" ref="DV79:DV142" si="136">IF(EB78&lt;=0,0,IF(DS79-DV$7&gt;DV$8,0,IF(DS79&lt;=DV$6,IF(DS79&lt;=DV$7,0,-PPMT(DV$4/12,DS79-DV$7,DV$8,DV$3)),-PPMT(DV$5/12,DS79-DV$6,DV$8-(DV$6-DV$7),ED79))))</f>
        <v>0</v>
      </c>
      <c r="DX79" s="91"/>
      <c r="DZ79" s="68">
        <f t="shared" ref="DZ79:DZ142" si="137">DT79+DV79+DX79</f>
        <v>0</v>
      </c>
      <c r="EA79" s="132"/>
      <c r="EB79" s="72">
        <f t="shared" ref="EB79:EB142" si="138">EB78-DV79-DX79</f>
        <v>0</v>
      </c>
      <c r="EC79" s="132"/>
      <c r="ED79" s="72">
        <f t="shared" si="94"/>
        <v>0</v>
      </c>
      <c r="EF79" s="364">
        <f t="shared" si="74"/>
        <v>0</v>
      </c>
      <c r="EG79" s="95">
        <f t="shared" si="75"/>
        <v>0</v>
      </c>
      <c r="EH79" s="379">
        <f>(INDEX('30 year Cash Flow'!$H$50:$AK$50,1,'Monthly Loan Amortization'!A79)/12)*$DV$9</f>
        <v>0</v>
      </c>
      <c r="EI79" s="326">
        <f t="shared" si="76"/>
        <v>0</v>
      </c>
      <c r="EJ79" s="326">
        <f t="shared" si="86"/>
        <v>0</v>
      </c>
      <c r="EK79" s="326">
        <f t="shared" si="77"/>
        <v>0</v>
      </c>
      <c r="EL79" s="329">
        <f t="shared" ref="EL79:EL117" si="139">IF(EF79-EJ79&lt;0,0,IF(EJ79&lt;0,EF79,EF79-EJ79))</f>
        <v>0</v>
      </c>
      <c r="EM79" s="329"/>
      <c r="EN79" s="372">
        <v>66</v>
      </c>
      <c r="EO79" s="95">
        <f t="shared" ref="EO79:EO142" si="140">IF(EW78&lt;=0,0,IF(EN79-EQ$7&gt;EQ$8,0,IF(EN79&lt;=EQ$6,IF(EN79&lt;=EQ$7,EQ$4/12*EQ$3,-IPMT(EQ$4/12,EN79-EQ$7,EQ$8,EQ$3)),-IPMT(EQ$5/12,EN79-EQ$6,EQ$8-(EQ$6-EQ$7),EY79))))</f>
        <v>0</v>
      </c>
      <c r="EP79" s="132"/>
      <c r="EQ79" s="95">
        <f t="shared" ref="EQ79:EQ142" si="141">IF(EW78&lt;=0,0,IF(EN79-EQ$7&gt;EQ$8,0,IF(EN79&lt;=EQ$6,IF(EN79&lt;=EQ$7,0,-PPMT(EQ$4/12,EN79-EQ$7,EQ$8,EQ$3)),-PPMT(EQ$5/12,EN79-EQ$6,EQ$8-(EQ$6-EQ$7),EY79))))</f>
        <v>0</v>
      </c>
      <c r="ER79" s="132"/>
      <c r="ES79" s="91"/>
      <c r="ET79" s="132"/>
      <c r="EU79" s="95">
        <f t="shared" ref="EU79:EU142" si="142">EO79+EQ79+ES79</f>
        <v>0</v>
      </c>
      <c r="EV79" s="132"/>
      <c r="EW79" s="327">
        <f t="shared" ref="EW79:EW142" si="143">EW78-EQ79-ES79</f>
        <v>0</v>
      </c>
      <c r="EX79" s="132"/>
      <c r="EY79" s="327">
        <f t="shared" si="95"/>
        <v>0</v>
      </c>
      <c r="EZ79" s="132"/>
      <c r="FA79" s="364">
        <f t="shared" si="78"/>
        <v>0</v>
      </c>
      <c r="FB79" s="95">
        <f t="shared" si="79"/>
        <v>0</v>
      </c>
      <c r="FC79" s="379">
        <f>(INDEX('30 year Cash Flow'!$H$50:$AK$50,1,'Monthly Loan Amortization'!A79)/12)*$EQ$9</f>
        <v>0</v>
      </c>
      <c r="FD79" s="326">
        <f t="shared" si="84"/>
        <v>0</v>
      </c>
      <c r="FE79" s="326">
        <f t="shared" si="85"/>
        <v>0</v>
      </c>
      <c r="FF79" s="326">
        <f t="shared" si="81"/>
        <v>0</v>
      </c>
      <c r="FG79" s="329">
        <f t="shared" ref="FG79:FG117" si="144">IF(FA79-FE79&lt;0,0,IF(FE79&lt;0,FA79,FA79-FE79))</f>
        <v>0</v>
      </c>
    </row>
    <row r="80" spans="1:163" x14ac:dyDescent="0.25">
      <c r="A80" s="132">
        <f t="shared" ref="A80:A143" si="145">IF(MOD(B79,12)=0,A79+1,A79)</f>
        <v>6</v>
      </c>
      <c r="B80" s="71">
        <v>67</v>
      </c>
      <c r="C80" s="68">
        <f t="shared" si="96"/>
        <v>0</v>
      </c>
      <c r="E80" s="68">
        <f t="shared" si="97"/>
        <v>0</v>
      </c>
      <c r="G80" s="91"/>
      <c r="I80" s="68">
        <f t="shared" si="98"/>
        <v>0</v>
      </c>
      <c r="K80" s="72">
        <f t="shared" si="99"/>
        <v>0</v>
      </c>
      <c r="M80" s="72">
        <f t="shared" si="87"/>
        <v>0</v>
      </c>
      <c r="N80" s="66"/>
      <c r="O80" s="69"/>
      <c r="Q80" s="71">
        <v>67</v>
      </c>
      <c r="R80" s="68">
        <f t="shared" si="100"/>
        <v>0</v>
      </c>
      <c r="T80" s="68">
        <f t="shared" si="101"/>
        <v>0</v>
      </c>
      <c r="V80" s="91"/>
      <c r="X80" s="68">
        <f t="shared" si="102"/>
        <v>0</v>
      </c>
      <c r="Z80" s="72">
        <f t="shared" si="103"/>
        <v>0</v>
      </c>
      <c r="AB80" s="72" t="e">
        <f t="shared" si="88"/>
        <v>#REF!</v>
      </c>
      <c r="AD80" s="69"/>
      <c r="AF80" s="71">
        <v>67</v>
      </c>
      <c r="AG80" s="68">
        <f t="shared" si="104"/>
        <v>0</v>
      </c>
      <c r="AI80" s="68">
        <f t="shared" si="105"/>
        <v>0</v>
      </c>
      <c r="AK80" s="91"/>
      <c r="AM80" s="68">
        <f t="shared" si="106"/>
        <v>0</v>
      </c>
      <c r="AO80" s="72">
        <f t="shared" si="107"/>
        <v>0</v>
      </c>
      <c r="AQ80" s="72" t="e">
        <f t="shared" si="89"/>
        <v>#REF!</v>
      </c>
      <c r="AS80" s="69"/>
      <c r="AU80" s="71">
        <v>67</v>
      </c>
      <c r="AV80" s="68">
        <f t="shared" si="108"/>
        <v>0</v>
      </c>
      <c r="AX80" s="68">
        <f t="shared" si="109"/>
        <v>0</v>
      </c>
      <c r="AZ80" s="91"/>
      <c r="BB80" s="68">
        <f t="shared" si="110"/>
        <v>0</v>
      </c>
      <c r="BD80" s="72">
        <f t="shared" si="111"/>
        <v>0</v>
      </c>
      <c r="BF80" s="72" t="e">
        <f t="shared" si="90"/>
        <v>#REF!</v>
      </c>
      <c r="BG80" s="72"/>
      <c r="BH80" s="71">
        <v>67</v>
      </c>
      <c r="BI80" s="68">
        <f t="shared" si="112"/>
        <v>0</v>
      </c>
      <c r="BJ80" s="132"/>
      <c r="BK80" s="68">
        <f t="shared" si="113"/>
        <v>0</v>
      </c>
      <c r="BL80" s="132"/>
      <c r="BM80" s="91"/>
      <c r="BN80" s="132"/>
      <c r="BO80" s="68">
        <f t="shared" si="114"/>
        <v>0</v>
      </c>
      <c r="BP80" s="132"/>
      <c r="BQ80" s="72">
        <f t="shared" si="115"/>
        <v>0</v>
      </c>
      <c r="BR80" s="132"/>
      <c r="BS80" s="72">
        <f t="shared" si="91"/>
        <v>0</v>
      </c>
      <c r="BT80" s="72"/>
      <c r="BU80" s="326">
        <f t="shared" ref="BU80:BU143" si="146">CA79</f>
        <v>0</v>
      </c>
      <c r="BV80" s="326">
        <f t="shared" si="116"/>
        <v>0</v>
      </c>
      <c r="BW80" s="326">
        <f t="shared" si="117"/>
        <v>0</v>
      </c>
      <c r="BX80" s="326">
        <f t="shared" si="118"/>
        <v>0</v>
      </c>
      <c r="BY80" s="326">
        <f t="shared" si="119"/>
        <v>0</v>
      </c>
      <c r="BZ80" s="326">
        <f t="shared" ref="BZ80:BZ143" si="147">BZ79+BV80-BY80</f>
        <v>0</v>
      </c>
      <c r="CA80" s="329">
        <f t="shared" si="120"/>
        <v>0</v>
      </c>
      <c r="CB80" s="132"/>
      <c r="CC80" s="71">
        <v>67</v>
      </c>
      <c r="CD80" s="68">
        <f t="shared" si="121"/>
        <v>0</v>
      </c>
      <c r="CE80" s="132"/>
      <c r="CF80" s="68">
        <f t="shared" si="122"/>
        <v>0</v>
      </c>
      <c r="CG80" s="132"/>
      <c r="CH80" s="91"/>
      <c r="CI80" s="132"/>
      <c r="CJ80" s="68">
        <f t="shared" si="123"/>
        <v>0</v>
      </c>
      <c r="CK80" s="132"/>
      <c r="CL80" s="72">
        <f t="shared" si="124"/>
        <v>0</v>
      </c>
      <c r="CM80" s="132"/>
      <c r="CN80" s="72">
        <f t="shared" si="92"/>
        <v>0</v>
      </c>
      <c r="CO80" s="132"/>
      <c r="CP80" s="326">
        <f t="shared" ref="CP80:CP143" si="148">CV79</f>
        <v>0</v>
      </c>
      <c r="CQ80" s="326">
        <f t="shared" ref="CQ80:CQ143" si="149">(CF$4/12)*CP80</f>
        <v>0</v>
      </c>
      <c r="CR80" s="326">
        <f t="shared" ref="CR80:CR143" si="150">CF$9/12</f>
        <v>0</v>
      </c>
      <c r="CS80" s="326">
        <f t="shared" si="125"/>
        <v>0</v>
      </c>
      <c r="CT80" s="326">
        <f t="shared" si="126"/>
        <v>0</v>
      </c>
      <c r="CU80" s="326">
        <f t="shared" ref="CU80:CU143" si="151">CU79+CQ80-CT80</f>
        <v>0</v>
      </c>
      <c r="CV80" s="329">
        <f t="shared" si="127"/>
        <v>0</v>
      </c>
      <c r="CW80" s="69"/>
      <c r="CX80" s="71">
        <v>67</v>
      </c>
      <c r="CY80" s="68">
        <f t="shared" si="128"/>
        <v>0</v>
      </c>
      <c r="CZ80" s="132"/>
      <c r="DA80" s="68">
        <f t="shared" si="129"/>
        <v>0</v>
      </c>
      <c r="DB80" s="132"/>
      <c r="DC80" s="91"/>
      <c r="DD80" s="132"/>
      <c r="DE80" s="68">
        <f t="shared" si="130"/>
        <v>0</v>
      </c>
      <c r="DF80" s="132"/>
      <c r="DG80" s="72">
        <f t="shared" si="131"/>
        <v>0</v>
      </c>
      <c r="DH80" s="132"/>
      <c r="DI80" s="72">
        <f t="shared" si="93"/>
        <v>0</v>
      </c>
      <c r="DJ80" s="72"/>
      <c r="DK80" s="326">
        <f t="shared" ref="DK80:DK143" si="152">DQ79</f>
        <v>0</v>
      </c>
      <c r="DL80" s="326">
        <f t="shared" ref="DL80:DL143" si="153">(DA$4/12)*DK80</f>
        <v>0</v>
      </c>
      <c r="DM80" s="326">
        <f t="shared" si="132"/>
        <v>0</v>
      </c>
      <c r="DN80" s="326">
        <f t="shared" si="133"/>
        <v>0</v>
      </c>
      <c r="DO80" s="326">
        <f t="shared" si="134"/>
        <v>0</v>
      </c>
      <c r="DP80" s="326">
        <f t="shared" ref="DP80:DP143" si="154">DP79+DL80-DO80</f>
        <v>0</v>
      </c>
      <c r="DQ80" s="329">
        <f t="shared" ref="DQ80:DQ143" si="155">IF(DN80&lt;0,DK80,DK80-DN80)</f>
        <v>0</v>
      </c>
      <c r="DR80" s="72"/>
      <c r="DS80" s="372">
        <v>67</v>
      </c>
      <c r="DT80" s="68">
        <f t="shared" si="135"/>
        <v>0</v>
      </c>
      <c r="DV80" s="68">
        <f t="shared" si="136"/>
        <v>0</v>
      </c>
      <c r="DX80" s="91"/>
      <c r="DZ80" s="68">
        <f t="shared" si="137"/>
        <v>0</v>
      </c>
      <c r="EA80" s="132"/>
      <c r="EB80" s="72">
        <f t="shared" si="138"/>
        <v>0</v>
      </c>
      <c r="EC80" s="132"/>
      <c r="ED80" s="72">
        <f t="shared" si="94"/>
        <v>0</v>
      </c>
      <c r="EF80" s="364">
        <f t="shared" ref="EF80:EF143" si="156">EL79</f>
        <v>0</v>
      </c>
      <c r="EG80" s="95">
        <f t="shared" ref="EG80:EG143" si="157">EF80*($DV$4/12)</f>
        <v>0</v>
      </c>
      <c r="EH80" s="379">
        <f>(INDEX('30 year Cash Flow'!$H$50:$AK$50,1,'Monthly Loan Amortization'!A80)/12)*$DV$9</f>
        <v>0</v>
      </c>
      <c r="EI80" s="326">
        <f t="shared" ref="EI80:EI143" si="158">IF(EH80&lt;=EG80,EH80,EG80)</f>
        <v>0</v>
      </c>
      <c r="EJ80" s="326">
        <f t="shared" si="86"/>
        <v>0</v>
      </c>
      <c r="EK80" s="326">
        <f t="shared" ref="EK80:EK143" si="159">(EG80-EI80)+EK79</f>
        <v>0</v>
      </c>
      <c r="EL80" s="329">
        <f t="shared" si="139"/>
        <v>0</v>
      </c>
      <c r="EM80" s="329"/>
      <c r="EN80" s="372">
        <v>67</v>
      </c>
      <c r="EO80" s="95">
        <f t="shared" si="140"/>
        <v>0</v>
      </c>
      <c r="EP80" s="132"/>
      <c r="EQ80" s="95">
        <f t="shared" si="141"/>
        <v>0</v>
      </c>
      <c r="ER80" s="132"/>
      <c r="ES80" s="91"/>
      <c r="ET80" s="132"/>
      <c r="EU80" s="95">
        <f t="shared" si="142"/>
        <v>0</v>
      </c>
      <c r="EV80" s="132"/>
      <c r="EW80" s="327">
        <f t="shared" si="143"/>
        <v>0</v>
      </c>
      <c r="EX80" s="132"/>
      <c r="EY80" s="327">
        <f t="shared" si="95"/>
        <v>0</v>
      </c>
      <c r="EZ80" s="132"/>
      <c r="FA80" s="364">
        <f t="shared" ref="FA80:FA143" si="160">FG79</f>
        <v>0</v>
      </c>
      <c r="FB80" s="95">
        <f t="shared" ref="FB80:FB143" si="161">FA80*($DV$4/12)</f>
        <v>0</v>
      </c>
      <c r="FC80" s="379">
        <f>(INDEX('30 year Cash Flow'!$H$50:$AK$50,1,'Monthly Loan Amortization'!A80)/12)*$EQ$9</f>
        <v>0</v>
      </c>
      <c r="FD80" s="326">
        <f t="shared" si="84"/>
        <v>0</v>
      </c>
      <c r="FE80" s="326">
        <f t="shared" si="85"/>
        <v>0</v>
      </c>
      <c r="FF80" s="326">
        <f t="shared" ref="FF80:FF143" si="162">(FB80-FD80)+FF79</f>
        <v>0</v>
      </c>
      <c r="FG80" s="329">
        <f t="shared" si="144"/>
        <v>0</v>
      </c>
    </row>
    <row r="81" spans="1:163" x14ac:dyDescent="0.25">
      <c r="A81" s="132">
        <f t="shared" si="145"/>
        <v>6</v>
      </c>
      <c r="B81" s="71">
        <v>68</v>
      </c>
      <c r="C81" s="68">
        <f t="shared" si="96"/>
        <v>0</v>
      </c>
      <c r="E81" s="68">
        <f t="shared" si="97"/>
        <v>0</v>
      </c>
      <c r="G81" s="91"/>
      <c r="I81" s="68">
        <f t="shared" si="98"/>
        <v>0</v>
      </c>
      <c r="K81" s="72">
        <f t="shared" si="99"/>
        <v>0</v>
      </c>
      <c r="M81" s="72">
        <f t="shared" si="87"/>
        <v>0</v>
      </c>
      <c r="N81" s="66"/>
      <c r="O81" s="69"/>
      <c r="Q81" s="71">
        <v>68</v>
      </c>
      <c r="R81" s="68">
        <f t="shared" si="100"/>
        <v>0</v>
      </c>
      <c r="T81" s="68">
        <f t="shared" si="101"/>
        <v>0</v>
      </c>
      <c r="V81" s="91"/>
      <c r="X81" s="68">
        <f t="shared" si="102"/>
        <v>0</v>
      </c>
      <c r="Z81" s="72">
        <f t="shared" si="103"/>
        <v>0</v>
      </c>
      <c r="AB81" s="72" t="e">
        <f t="shared" si="88"/>
        <v>#REF!</v>
      </c>
      <c r="AD81" s="69"/>
      <c r="AF81" s="71">
        <v>68</v>
      </c>
      <c r="AG81" s="68">
        <f t="shared" si="104"/>
        <v>0</v>
      </c>
      <c r="AI81" s="68">
        <f t="shared" si="105"/>
        <v>0</v>
      </c>
      <c r="AK81" s="91"/>
      <c r="AM81" s="68">
        <f t="shared" si="106"/>
        <v>0</v>
      </c>
      <c r="AO81" s="72">
        <f t="shared" si="107"/>
        <v>0</v>
      </c>
      <c r="AQ81" s="72" t="e">
        <f t="shared" si="89"/>
        <v>#REF!</v>
      </c>
      <c r="AS81" s="69"/>
      <c r="AU81" s="71">
        <v>68</v>
      </c>
      <c r="AV81" s="68">
        <f t="shared" si="108"/>
        <v>0</v>
      </c>
      <c r="AX81" s="68">
        <f t="shared" si="109"/>
        <v>0</v>
      </c>
      <c r="AZ81" s="91"/>
      <c r="BB81" s="68">
        <f t="shared" si="110"/>
        <v>0</v>
      </c>
      <c r="BD81" s="72">
        <f t="shared" si="111"/>
        <v>0</v>
      </c>
      <c r="BF81" s="72" t="e">
        <f t="shared" si="90"/>
        <v>#REF!</v>
      </c>
      <c r="BG81" s="72"/>
      <c r="BH81" s="71">
        <v>68</v>
      </c>
      <c r="BI81" s="68">
        <f t="shared" si="112"/>
        <v>0</v>
      </c>
      <c r="BJ81" s="132"/>
      <c r="BK81" s="68">
        <f t="shared" si="113"/>
        <v>0</v>
      </c>
      <c r="BL81" s="132"/>
      <c r="BM81" s="91"/>
      <c r="BN81" s="132"/>
      <c r="BO81" s="68">
        <f t="shared" si="114"/>
        <v>0</v>
      </c>
      <c r="BP81" s="132"/>
      <c r="BQ81" s="72">
        <f t="shared" si="115"/>
        <v>0</v>
      </c>
      <c r="BR81" s="132"/>
      <c r="BS81" s="72">
        <f t="shared" si="91"/>
        <v>0</v>
      </c>
      <c r="BT81" s="72"/>
      <c r="BU81" s="326">
        <f t="shared" si="146"/>
        <v>0</v>
      </c>
      <c r="BV81" s="326">
        <f t="shared" si="116"/>
        <v>0</v>
      </c>
      <c r="BW81" s="326">
        <f t="shared" si="117"/>
        <v>0</v>
      </c>
      <c r="BX81" s="326">
        <f t="shared" si="118"/>
        <v>0</v>
      </c>
      <c r="BY81" s="326">
        <f t="shared" si="119"/>
        <v>0</v>
      </c>
      <c r="BZ81" s="326">
        <f t="shared" si="147"/>
        <v>0</v>
      </c>
      <c r="CA81" s="329">
        <f t="shared" si="120"/>
        <v>0</v>
      </c>
      <c r="CB81" s="132"/>
      <c r="CC81" s="71">
        <v>68</v>
      </c>
      <c r="CD81" s="68">
        <f t="shared" si="121"/>
        <v>0</v>
      </c>
      <c r="CE81" s="132"/>
      <c r="CF81" s="68">
        <f t="shared" si="122"/>
        <v>0</v>
      </c>
      <c r="CG81" s="132"/>
      <c r="CH81" s="91"/>
      <c r="CI81" s="132"/>
      <c r="CJ81" s="68">
        <f t="shared" si="123"/>
        <v>0</v>
      </c>
      <c r="CK81" s="132"/>
      <c r="CL81" s="72">
        <f t="shared" si="124"/>
        <v>0</v>
      </c>
      <c r="CM81" s="132"/>
      <c r="CN81" s="72">
        <f t="shared" si="92"/>
        <v>0</v>
      </c>
      <c r="CO81" s="132"/>
      <c r="CP81" s="326">
        <f t="shared" si="148"/>
        <v>0</v>
      </c>
      <c r="CQ81" s="326">
        <f t="shared" si="149"/>
        <v>0</v>
      </c>
      <c r="CR81" s="326">
        <f t="shared" si="150"/>
        <v>0</v>
      </c>
      <c r="CS81" s="326">
        <f t="shared" si="125"/>
        <v>0</v>
      </c>
      <c r="CT81" s="326">
        <f t="shared" si="126"/>
        <v>0</v>
      </c>
      <c r="CU81" s="326">
        <f t="shared" si="151"/>
        <v>0</v>
      </c>
      <c r="CV81" s="329">
        <f t="shared" si="127"/>
        <v>0</v>
      </c>
      <c r="CW81" s="69"/>
      <c r="CX81" s="71">
        <v>68</v>
      </c>
      <c r="CY81" s="68">
        <f t="shared" si="128"/>
        <v>0</v>
      </c>
      <c r="CZ81" s="132"/>
      <c r="DA81" s="68">
        <f t="shared" si="129"/>
        <v>0</v>
      </c>
      <c r="DB81" s="132"/>
      <c r="DC81" s="91"/>
      <c r="DD81" s="132"/>
      <c r="DE81" s="68">
        <f t="shared" si="130"/>
        <v>0</v>
      </c>
      <c r="DF81" s="132"/>
      <c r="DG81" s="72">
        <f t="shared" si="131"/>
        <v>0</v>
      </c>
      <c r="DH81" s="132"/>
      <c r="DI81" s="72">
        <f t="shared" si="93"/>
        <v>0</v>
      </c>
      <c r="DJ81" s="72"/>
      <c r="DK81" s="326">
        <f t="shared" si="152"/>
        <v>0</v>
      </c>
      <c r="DL81" s="326">
        <f t="shared" si="153"/>
        <v>0</v>
      </c>
      <c r="DM81" s="326">
        <f t="shared" si="132"/>
        <v>0</v>
      </c>
      <c r="DN81" s="326">
        <f t="shared" si="133"/>
        <v>0</v>
      </c>
      <c r="DO81" s="326">
        <f t="shared" si="134"/>
        <v>0</v>
      </c>
      <c r="DP81" s="326">
        <f t="shared" si="154"/>
        <v>0</v>
      </c>
      <c r="DQ81" s="329">
        <f t="shared" si="155"/>
        <v>0</v>
      </c>
      <c r="DR81" s="72"/>
      <c r="DS81" s="372">
        <v>68</v>
      </c>
      <c r="DT81" s="68">
        <f t="shared" si="135"/>
        <v>0</v>
      </c>
      <c r="DV81" s="68">
        <f t="shared" si="136"/>
        <v>0</v>
      </c>
      <c r="DX81" s="91"/>
      <c r="DZ81" s="68">
        <f t="shared" si="137"/>
        <v>0</v>
      </c>
      <c r="EA81" s="132"/>
      <c r="EB81" s="72">
        <f t="shared" si="138"/>
        <v>0</v>
      </c>
      <c r="EC81" s="132"/>
      <c r="ED81" s="72">
        <f t="shared" si="94"/>
        <v>0</v>
      </c>
      <c r="EF81" s="364">
        <f t="shared" si="156"/>
        <v>0</v>
      </c>
      <c r="EG81" s="95">
        <f t="shared" si="157"/>
        <v>0</v>
      </c>
      <c r="EH81" s="379">
        <f>(INDEX('30 year Cash Flow'!$H$50:$AK$50,1,'Monthly Loan Amortization'!A81)/12)*$DV$9</f>
        <v>0</v>
      </c>
      <c r="EI81" s="326">
        <f t="shared" si="158"/>
        <v>0</v>
      </c>
      <c r="EJ81" s="326">
        <f t="shared" si="86"/>
        <v>0</v>
      </c>
      <c r="EK81" s="326">
        <f t="shared" si="159"/>
        <v>0</v>
      </c>
      <c r="EL81" s="329">
        <f t="shared" si="139"/>
        <v>0</v>
      </c>
      <c r="EM81" s="329"/>
      <c r="EN81" s="372">
        <v>68</v>
      </c>
      <c r="EO81" s="95">
        <f t="shared" si="140"/>
        <v>0</v>
      </c>
      <c r="EP81" s="132"/>
      <c r="EQ81" s="95">
        <f t="shared" si="141"/>
        <v>0</v>
      </c>
      <c r="ER81" s="132"/>
      <c r="ES81" s="91"/>
      <c r="ET81" s="132"/>
      <c r="EU81" s="95">
        <f t="shared" si="142"/>
        <v>0</v>
      </c>
      <c r="EV81" s="132"/>
      <c r="EW81" s="327">
        <f t="shared" si="143"/>
        <v>0</v>
      </c>
      <c r="EX81" s="132"/>
      <c r="EY81" s="327">
        <f t="shared" si="95"/>
        <v>0</v>
      </c>
      <c r="EZ81" s="132"/>
      <c r="FA81" s="364">
        <f t="shared" si="160"/>
        <v>0</v>
      </c>
      <c r="FB81" s="95">
        <f t="shared" si="161"/>
        <v>0</v>
      </c>
      <c r="FC81" s="379">
        <f>(INDEX('30 year Cash Flow'!$H$50:$AK$50,1,'Monthly Loan Amortization'!A81)/12)*$EQ$9</f>
        <v>0</v>
      </c>
      <c r="FD81" s="326">
        <f t="shared" si="84"/>
        <v>0</v>
      </c>
      <c r="FE81" s="326">
        <f t="shared" si="85"/>
        <v>0</v>
      </c>
      <c r="FF81" s="326">
        <f t="shared" si="162"/>
        <v>0</v>
      </c>
      <c r="FG81" s="329">
        <f t="shared" si="144"/>
        <v>0</v>
      </c>
    </row>
    <row r="82" spans="1:163" x14ac:dyDescent="0.25">
      <c r="A82" s="132">
        <f t="shared" si="145"/>
        <v>6</v>
      </c>
      <c r="B82" s="71">
        <v>69</v>
      </c>
      <c r="C82" s="68">
        <f t="shared" si="96"/>
        <v>0</v>
      </c>
      <c r="E82" s="68">
        <f t="shared" si="97"/>
        <v>0</v>
      </c>
      <c r="G82" s="91"/>
      <c r="I82" s="68">
        <f t="shared" si="98"/>
        <v>0</v>
      </c>
      <c r="K82" s="72">
        <f t="shared" si="99"/>
        <v>0</v>
      </c>
      <c r="M82" s="72">
        <f t="shared" si="87"/>
        <v>0</v>
      </c>
      <c r="N82" s="66"/>
      <c r="O82" s="69"/>
      <c r="Q82" s="71">
        <v>69</v>
      </c>
      <c r="R82" s="68">
        <f t="shared" si="100"/>
        <v>0</v>
      </c>
      <c r="T82" s="68">
        <f t="shared" si="101"/>
        <v>0</v>
      </c>
      <c r="V82" s="91"/>
      <c r="X82" s="68">
        <f t="shared" si="102"/>
        <v>0</v>
      </c>
      <c r="Z82" s="72">
        <f t="shared" si="103"/>
        <v>0</v>
      </c>
      <c r="AB82" s="72" t="e">
        <f t="shared" si="88"/>
        <v>#REF!</v>
      </c>
      <c r="AD82" s="69"/>
      <c r="AF82" s="71">
        <v>69</v>
      </c>
      <c r="AG82" s="68">
        <f t="shared" si="104"/>
        <v>0</v>
      </c>
      <c r="AI82" s="68">
        <f t="shared" si="105"/>
        <v>0</v>
      </c>
      <c r="AK82" s="91"/>
      <c r="AM82" s="68">
        <f t="shared" si="106"/>
        <v>0</v>
      </c>
      <c r="AO82" s="72">
        <f t="shared" si="107"/>
        <v>0</v>
      </c>
      <c r="AQ82" s="72" t="e">
        <f t="shared" si="89"/>
        <v>#REF!</v>
      </c>
      <c r="AS82" s="69"/>
      <c r="AU82" s="71">
        <v>69</v>
      </c>
      <c r="AV82" s="68">
        <f t="shared" si="108"/>
        <v>0</v>
      </c>
      <c r="AX82" s="68">
        <f t="shared" si="109"/>
        <v>0</v>
      </c>
      <c r="AZ82" s="91"/>
      <c r="BB82" s="68">
        <f t="shared" si="110"/>
        <v>0</v>
      </c>
      <c r="BD82" s="72">
        <f t="shared" si="111"/>
        <v>0</v>
      </c>
      <c r="BF82" s="72" t="e">
        <f t="shared" si="90"/>
        <v>#REF!</v>
      </c>
      <c r="BG82" s="72"/>
      <c r="BH82" s="71">
        <v>69</v>
      </c>
      <c r="BI82" s="68">
        <f t="shared" si="112"/>
        <v>0</v>
      </c>
      <c r="BJ82" s="132"/>
      <c r="BK82" s="68">
        <f t="shared" si="113"/>
        <v>0</v>
      </c>
      <c r="BL82" s="132"/>
      <c r="BM82" s="91"/>
      <c r="BN82" s="132"/>
      <c r="BO82" s="68">
        <f t="shared" si="114"/>
        <v>0</v>
      </c>
      <c r="BP82" s="132"/>
      <c r="BQ82" s="72">
        <f t="shared" si="115"/>
        <v>0</v>
      </c>
      <c r="BR82" s="132"/>
      <c r="BS82" s="72">
        <f t="shared" si="91"/>
        <v>0</v>
      </c>
      <c r="BT82" s="72"/>
      <c r="BU82" s="326">
        <f t="shared" si="146"/>
        <v>0</v>
      </c>
      <c r="BV82" s="326">
        <f t="shared" si="116"/>
        <v>0</v>
      </c>
      <c r="BW82" s="326">
        <f t="shared" si="117"/>
        <v>0</v>
      </c>
      <c r="BX82" s="326">
        <f t="shared" si="118"/>
        <v>0</v>
      </c>
      <c r="BY82" s="326">
        <f t="shared" si="119"/>
        <v>0</v>
      </c>
      <c r="BZ82" s="326">
        <f t="shared" si="147"/>
        <v>0</v>
      </c>
      <c r="CA82" s="329">
        <f t="shared" si="120"/>
        <v>0</v>
      </c>
      <c r="CB82" s="132"/>
      <c r="CC82" s="71">
        <v>69</v>
      </c>
      <c r="CD82" s="68">
        <f t="shared" si="121"/>
        <v>0</v>
      </c>
      <c r="CE82" s="132"/>
      <c r="CF82" s="68">
        <f t="shared" si="122"/>
        <v>0</v>
      </c>
      <c r="CG82" s="132"/>
      <c r="CH82" s="91"/>
      <c r="CI82" s="132"/>
      <c r="CJ82" s="68">
        <f t="shared" si="123"/>
        <v>0</v>
      </c>
      <c r="CK82" s="132"/>
      <c r="CL82" s="72">
        <f t="shared" si="124"/>
        <v>0</v>
      </c>
      <c r="CM82" s="132"/>
      <c r="CN82" s="72">
        <f t="shared" si="92"/>
        <v>0</v>
      </c>
      <c r="CO82" s="132"/>
      <c r="CP82" s="326">
        <f t="shared" si="148"/>
        <v>0</v>
      </c>
      <c r="CQ82" s="326">
        <f t="shared" si="149"/>
        <v>0</v>
      </c>
      <c r="CR82" s="326">
        <f t="shared" si="150"/>
        <v>0</v>
      </c>
      <c r="CS82" s="326">
        <f t="shared" si="125"/>
        <v>0</v>
      </c>
      <c r="CT82" s="326">
        <f t="shared" si="126"/>
        <v>0</v>
      </c>
      <c r="CU82" s="326">
        <f t="shared" si="151"/>
        <v>0</v>
      </c>
      <c r="CV82" s="329">
        <f t="shared" si="127"/>
        <v>0</v>
      </c>
      <c r="CW82" s="69"/>
      <c r="CX82" s="71">
        <v>69</v>
      </c>
      <c r="CY82" s="68">
        <f t="shared" si="128"/>
        <v>0</v>
      </c>
      <c r="CZ82" s="132"/>
      <c r="DA82" s="68">
        <f t="shared" si="129"/>
        <v>0</v>
      </c>
      <c r="DB82" s="132"/>
      <c r="DC82" s="91"/>
      <c r="DD82" s="132"/>
      <c r="DE82" s="68">
        <f t="shared" si="130"/>
        <v>0</v>
      </c>
      <c r="DF82" s="132"/>
      <c r="DG82" s="72">
        <f t="shared" si="131"/>
        <v>0</v>
      </c>
      <c r="DH82" s="132"/>
      <c r="DI82" s="72">
        <f t="shared" si="93"/>
        <v>0</v>
      </c>
      <c r="DJ82" s="72"/>
      <c r="DK82" s="326">
        <f t="shared" si="152"/>
        <v>0</v>
      </c>
      <c r="DL82" s="326">
        <f t="shared" si="153"/>
        <v>0</v>
      </c>
      <c r="DM82" s="326">
        <f t="shared" si="132"/>
        <v>0</v>
      </c>
      <c r="DN82" s="326">
        <f t="shared" si="133"/>
        <v>0</v>
      </c>
      <c r="DO82" s="326">
        <f t="shared" si="134"/>
        <v>0</v>
      </c>
      <c r="DP82" s="326">
        <f t="shared" si="154"/>
        <v>0</v>
      </c>
      <c r="DQ82" s="329">
        <f t="shared" si="155"/>
        <v>0</v>
      </c>
      <c r="DR82" s="72"/>
      <c r="DS82" s="372">
        <v>69</v>
      </c>
      <c r="DT82" s="68">
        <f t="shared" si="135"/>
        <v>0</v>
      </c>
      <c r="DV82" s="68">
        <f t="shared" si="136"/>
        <v>0</v>
      </c>
      <c r="DX82" s="91"/>
      <c r="DZ82" s="68">
        <f t="shared" si="137"/>
        <v>0</v>
      </c>
      <c r="EA82" s="132"/>
      <c r="EB82" s="72">
        <f t="shared" si="138"/>
        <v>0</v>
      </c>
      <c r="EC82" s="132"/>
      <c r="ED82" s="72">
        <f t="shared" si="94"/>
        <v>0</v>
      </c>
      <c r="EF82" s="364">
        <f t="shared" si="156"/>
        <v>0</v>
      </c>
      <c r="EG82" s="95">
        <f t="shared" si="157"/>
        <v>0</v>
      </c>
      <c r="EH82" s="379">
        <f>(INDEX('30 year Cash Flow'!$H$50:$AK$50,1,'Monthly Loan Amortization'!A82)/12)*$DV$9</f>
        <v>0</v>
      </c>
      <c r="EI82" s="326">
        <f t="shared" si="158"/>
        <v>0</v>
      </c>
      <c r="EJ82" s="326">
        <f t="shared" si="86"/>
        <v>0</v>
      </c>
      <c r="EK82" s="326">
        <f t="shared" si="159"/>
        <v>0</v>
      </c>
      <c r="EL82" s="329">
        <f t="shared" si="139"/>
        <v>0</v>
      </c>
      <c r="EM82" s="329"/>
      <c r="EN82" s="372">
        <v>69</v>
      </c>
      <c r="EO82" s="95">
        <f t="shared" si="140"/>
        <v>0</v>
      </c>
      <c r="EP82" s="132"/>
      <c r="EQ82" s="95">
        <f t="shared" si="141"/>
        <v>0</v>
      </c>
      <c r="ER82" s="132"/>
      <c r="ES82" s="91"/>
      <c r="ET82" s="132"/>
      <c r="EU82" s="95">
        <f t="shared" si="142"/>
        <v>0</v>
      </c>
      <c r="EV82" s="132"/>
      <c r="EW82" s="327">
        <f t="shared" si="143"/>
        <v>0</v>
      </c>
      <c r="EX82" s="132"/>
      <c r="EY82" s="327">
        <f t="shared" si="95"/>
        <v>0</v>
      </c>
      <c r="EZ82" s="132"/>
      <c r="FA82" s="364">
        <f t="shared" si="160"/>
        <v>0</v>
      </c>
      <c r="FB82" s="95">
        <f t="shared" si="161"/>
        <v>0</v>
      </c>
      <c r="FC82" s="379">
        <f>(INDEX('30 year Cash Flow'!$H$50:$AK$50,1,'Monthly Loan Amortization'!A82)/12)*$EQ$9</f>
        <v>0</v>
      </c>
      <c r="FD82" s="326">
        <f t="shared" si="84"/>
        <v>0</v>
      </c>
      <c r="FE82" s="326">
        <f t="shared" si="85"/>
        <v>0</v>
      </c>
      <c r="FF82" s="326">
        <f t="shared" si="162"/>
        <v>0</v>
      </c>
      <c r="FG82" s="329">
        <f t="shared" si="144"/>
        <v>0</v>
      </c>
    </row>
    <row r="83" spans="1:163" x14ac:dyDescent="0.25">
      <c r="A83" s="132">
        <f t="shared" si="145"/>
        <v>6</v>
      </c>
      <c r="B83" s="71">
        <v>70</v>
      </c>
      <c r="C83" s="68">
        <f t="shared" si="96"/>
        <v>0</v>
      </c>
      <c r="E83" s="68">
        <f t="shared" si="97"/>
        <v>0</v>
      </c>
      <c r="G83" s="91"/>
      <c r="I83" s="68">
        <f t="shared" si="98"/>
        <v>0</v>
      </c>
      <c r="K83" s="72">
        <f t="shared" si="99"/>
        <v>0</v>
      </c>
      <c r="M83" s="72">
        <f t="shared" si="87"/>
        <v>0</v>
      </c>
      <c r="N83" s="66"/>
      <c r="O83" s="69"/>
      <c r="Q83" s="71">
        <v>70</v>
      </c>
      <c r="R83" s="68">
        <f t="shared" si="100"/>
        <v>0</v>
      </c>
      <c r="T83" s="68">
        <f t="shared" si="101"/>
        <v>0</v>
      </c>
      <c r="V83" s="91"/>
      <c r="X83" s="68">
        <f t="shared" si="102"/>
        <v>0</v>
      </c>
      <c r="Z83" s="72">
        <f t="shared" si="103"/>
        <v>0</v>
      </c>
      <c r="AB83" s="72" t="e">
        <f t="shared" si="88"/>
        <v>#REF!</v>
      </c>
      <c r="AD83" s="69"/>
      <c r="AF83" s="71">
        <v>70</v>
      </c>
      <c r="AG83" s="68">
        <f t="shared" si="104"/>
        <v>0</v>
      </c>
      <c r="AI83" s="68">
        <f t="shared" si="105"/>
        <v>0</v>
      </c>
      <c r="AK83" s="91"/>
      <c r="AM83" s="68">
        <f t="shared" si="106"/>
        <v>0</v>
      </c>
      <c r="AO83" s="72">
        <f t="shared" si="107"/>
        <v>0</v>
      </c>
      <c r="AQ83" s="72" t="e">
        <f t="shared" si="89"/>
        <v>#REF!</v>
      </c>
      <c r="AS83" s="69"/>
      <c r="AU83" s="71">
        <v>70</v>
      </c>
      <c r="AV83" s="68">
        <f t="shared" si="108"/>
        <v>0</v>
      </c>
      <c r="AX83" s="68">
        <f t="shared" si="109"/>
        <v>0</v>
      </c>
      <c r="AZ83" s="91"/>
      <c r="BB83" s="68">
        <f t="shared" si="110"/>
        <v>0</v>
      </c>
      <c r="BD83" s="72">
        <f t="shared" si="111"/>
        <v>0</v>
      </c>
      <c r="BF83" s="72" t="e">
        <f t="shared" si="90"/>
        <v>#REF!</v>
      </c>
      <c r="BG83" s="72"/>
      <c r="BH83" s="71">
        <v>70</v>
      </c>
      <c r="BI83" s="68">
        <f t="shared" si="112"/>
        <v>0</v>
      </c>
      <c r="BJ83" s="132"/>
      <c r="BK83" s="68">
        <f t="shared" si="113"/>
        <v>0</v>
      </c>
      <c r="BL83" s="132"/>
      <c r="BM83" s="91"/>
      <c r="BN83" s="132"/>
      <c r="BO83" s="68">
        <f t="shared" si="114"/>
        <v>0</v>
      </c>
      <c r="BP83" s="132"/>
      <c r="BQ83" s="72">
        <f t="shared" si="115"/>
        <v>0</v>
      </c>
      <c r="BR83" s="132"/>
      <c r="BS83" s="72">
        <f t="shared" si="91"/>
        <v>0</v>
      </c>
      <c r="BT83" s="72"/>
      <c r="BU83" s="326">
        <f t="shared" si="146"/>
        <v>0</v>
      </c>
      <c r="BV83" s="326">
        <f t="shared" si="116"/>
        <v>0</v>
      </c>
      <c r="BW83" s="326">
        <f t="shared" si="117"/>
        <v>0</v>
      </c>
      <c r="BX83" s="326">
        <f t="shared" si="118"/>
        <v>0</v>
      </c>
      <c r="BY83" s="326">
        <f t="shared" si="119"/>
        <v>0</v>
      </c>
      <c r="BZ83" s="326">
        <f t="shared" si="147"/>
        <v>0</v>
      </c>
      <c r="CA83" s="329">
        <f t="shared" si="120"/>
        <v>0</v>
      </c>
      <c r="CB83" s="132"/>
      <c r="CC83" s="71">
        <v>70</v>
      </c>
      <c r="CD83" s="68">
        <f t="shared" si="121"/>
        <v>0</v>
      </c>
      <c r="CE83" s="132"/>
      <c r="CF83" s="68">
        <f t="shared" si="122"/>
        <v>0</v>
      </c>
      <c r="CG83" s="132"/>
      <c r="CH83" s="91"/>
      <c r="CI83" s="132"/>
      <c r="CJ83" s="68">
        <f t="shared" si="123"/>
        <v>0</v>
      </c>
      <c r="CK83" s="132"/>
      <c r="CL83" s="72">
        <f t="shared" si="124"/>
        <v>0</v>
      </c>
      <c r="CM83" s="132"/>
      <c r="CN83" s="72">
        <f t="shared" si="92"/>
        <v>0</v>
      </c>
      <c r="CO83" s="132"/>
      <c r="CP83" s="326">
        <f t="shared" si="148"/>
        <v>0</v>
      </c>
      <c r="CQ83" s="326">
        <f t="shared" si="149"/>
        <v>0</v>
      </c>
      <c r="CR83" s="326">
        <f t="shared" si="150"/>
        <v>0</v>
      </c>
      <c r="CS83" s="326">
        <f t="shared" si="125"/>
        <v>0</v>
      </c>
      <c r="CT83" s="326">
        <f t="shared" si="126"/>
        <v>0</v>
      </c>
      <c r="CU83" s="326">
        <f t="shared" si="151"/>
        <v>0</v>
      </c>
      <c r="CV83" s="329">
        <f t="shared" si="127"/>
        <v>0</v>
      </c>
      <c r="CW83" s="69"/>
      <c r="CX83" s="71">
        <v>70</v>
      </c>
      <c r="CY83" s="68">
        <f t="shared" si="128"/>
        <v>0</v>
      </c>
      <c r="CZ83" s="132"/>
      <c r="DA83" s="68">
        <f t="shared" si="129"/>
        <v>0</v>
      </c>
      <c r="DB83" s="132"/>
      <c r="DC83" s="91"/>
      <c r="DD83" s="132"/>
      <c r="DE83" s="68">
        <f t="shared" si="130"/>
        <v>0</v>
      </c>
      <c r="DF83" s="132"/>
      <c r="DG83" s="72">
        <f t="shared" si="131"/>
        <v>0</v>
      </c>
      <c r="DH83" s="132"/>
      <c r="DI83" s="72">
        <f t="shared" si="93"/>
        <v>0</v>
      </c>
      <c r="DJ83" s="72"/>
      <c r="DK83" s="326">
        <f t="shared" si="152"/>
        <v>0</v>
      </c>
      <c r="DL83" s="326">
        <f t="shared" si="153"/>
        <v>0</v>
      </c>
      <c r="DM83" s="326">
        <f t="shared" si="132"/>
        <v>0</v>
      </c>
      <c r="DN83" s="326">
        <f t="shared" si="133"/>
        <v>0</v>
      </c>
      <c r="DO83" s="326">
        <f t="shared" si="134"/>
        <v>0</v>
      </c>
      <c r="DP83" s="326">
        <f t="shared" si="154"/>
        <v>0</v>
      </c>
      <c r="DQ83" s="329">
        <f t="shared" si="155"/>
        <v>0</v>
      </c>
      <c r="DR83" s="72"/>
      <c r="DS83" s="372">
        <v>70</v>
      </c>
      <c r="DT83" s="68">
        <f t="shared" si="135"/>
        <v>0</v>
      </c>
      <c r="DV83" s="68">
        <f t="shared" si="136"/>
        <v>0</v>
      </c>
      <c r="DX83" s="91"/>
      <c r="DZ83" s="68">
        <f t="shared" si="137"/>
        <v>0</v>
      </c>
      <c r="EA83" s="132"/>
      <c r="EB83" s="72">
        <f t="shared" si="138"/>
        <v>0</v>
      </c>
      <c r="EC83" s="132"/>
      <c r="ED83" s="72">
        <f t="shared" si="94"/>
        <v>0</v>
      </c>
      <c r="EF83" s="364">
        <f t="shared" si="156"/>
        <v>0</v>
      </c>
      <c r="EG83" s="95">
        <f t="shared" si="157"/>
        <v>0</v>
      </c>
      <c r="EH83" s="379">
        <f>(INDEX('30 year Cash Flow'!$H$50:$AK$50,1,'Monthly Loan Amortization'!A83)/12)*$DV$9</f>
        <v>0</v>
      </c>
      <c r="EI83" s="326">
        <f t="shared" si="158"/>
        <v>0</v>
      </c>
      <c r="EJ83" s="326">
        <f t="shared" si="86"/>
        <v>0</v>
      </c>
      <c r="EK83" s="326">
        <f t="shared" si="159"/>
        <v>0</v>
      </c>
      <c r="EL83" s="329">
        <f t="shared" si="139"/>
        <v>0</v>
      </c>
      <c r="EM83" s="329"/>
      <c r="EN83" s="372">
        <v>70</v>
      </c>
      <c r="EO83" s="95">
        <f t="shared" si="140"/>
        <v>0</v>
      </c>
      <c r="EP83" s="132"/>
      <c r="EQ83" s="95">
        <f t="shared" si="141"/>
        <v>0</v>
      </c>
      <c r="ER83" s="132"/>
      <c r="ES83" s="91"/>
      <c r="ET83" s="132"/>
      <c r="EU83" s="95">
        <f t="shared" si="142"/>
        <v>0</v>
      </c>
      <c r="EV83" s="132"/>
      <c r="EW83" s="327">
        <f t="shared" si="143"/>
        <v>0</v>
      </c>
      <c r="EX83" s="132"/>
      <c r="EY83" s="327">
        <f t="shared" si="95"/>
        <v>0</v>
      </c>
      <c r="EZ83" s="132"/>
      <c r="FA83" s="364">
        <f t="shared" si="160"/>
        <v>0</v>
      </c>
      <c r="FB83" s="95">
        <f t="shared" si="161"/>
        <v>0</v>
      </c>
      <c r="FC83" s="379">
        <f>(INDEX('30 year Cash Flow'!$H$50:$AK$50,1,'Monthly Loan Amortization'!A83)/12)*$EQ$9</f>
        <v>0</v>
      </c>
      <c r="FD83" s="326">
        <f t="shared" si="84"/>
        <v>0</v>
      </c>
      <c r="FE83" s="326">
        <f t="shared" si="85"/>
        <v>0</v>
      </c>
      <c r="FF83" s="326">
        <f t="shared" si="162"/>
        <v>0</v>
      </c>
      <c r="FG83" s="329">
        <f t="shared" si="144"/>
        <v>0</v>
      </c>
    </row>
    <row r="84" spans="1:163" x14ac:dyDescent="0.25">
      <c r="A84" s="132">
        <f t="shared" si="145"/>
        <v>6</v>
      </c>
      <c r="B84" s="71">
        <v>71</v>
      </c>
      <c r="C84" s="68">
        <f t="shared" si="96"/>
        <v>0</v>
      </c>
      <c r="E84" s="68">
        <f t="shared" si="97"/>
        <v>0</v>
      </c>
      <c r="G84" s="91"/>
      <c r="I84" s="68">
        <f t="shared" si="98"/>
        <v>0</v>
      </c>
      <c r="K84" s="72">
        <f t="shared" si="99"/>
        <v>0</v>
      </c>
      <c r="M84" s="72">
        <f t="shared" si="87"/>
        <v>0</v>
      </c>
      <c r="N84" s="66"/>
      <c r="O84" s="69"/>
      <c r="Q84" s="71">
        <v>71</v>
      </c>
      <c r="R84" s="68">
        <f t="shared" si="100"/>
        <v>0</v>
      </c>
      <c r="T84" s="68">
        <f t="shared" si="101"/>
        <v>0</v>
      </c>
      <c r="V84" s="91"/>
      <c r="X84" s="68">
        <f t="shared" si="102"/>
        <v>0</v>
      </c>
      <c r="Z84" s="72">
        <f t="shared" si="103"/>
        <v>0</v>
      </c>
      <c r="AB84" s="72" t="e">
        <f t="shared" si="88"/>
        <v>#REF!</v>
      </c>
      <c r="AD84" s="69"/>
      <c r="AF84" s="71">
        <v>71</v>
      </c>
      <c r="AG84" s="68">
        <f t="shared" si="104"/>
        <v>0</v>
      </c>
      <c r="AI84" s="68">
        <f t="shared" si="105"/>
        <v>0</v>
      </c>
      <c r="AK84" s="91"/>
      <c r="AM84" s="68">
        <f t="shared" si="106"/>
        <v>0</v>
      </c>
      <c r="AO84" s="72">
        <f t="shared" si="107"/>
        <v>0</v>
      </c>
      <c r="AQ84" s="72" t="e">
        <f t="shared" si="89"/>
        <v>#REF!</v>
      </c>
      <c r="AS84" s="69"/>
      <c r="AU84" s="71">
        <v>71</v>
      </c>
      <c r="AV84" s="68">
        <f t="shared" si="108"/>
        <v>0</v>
      </c>
      <c r="AX84" s="68">
        <f t="shared" si="109"/>
        <v>0</v>
      </c>
      <c r="AZ84" s="91"/>
      <c r="BB84" s="68">
        <f t="shared" si="110"/>
        <v>0</v>
      </c>
      <c r="BD84" s="72">
        <f t="shared" si="111"/>
        <v>0</v>
      </c>
      <c r="BF84" s="72" t="e">
        <f t="shared" si="90"/>
        <v>#REF!</v>
      </c>
      <c r="BG84" s="72"/>
      <c r="BH84" s="71">
        <v>71</v>
      </c>
      <c r="BI84" s="68">
        <f t="shared" si="112"/>
        <v>0</v>
      </c>
      <c r="BJ84" s="132"/>
      <c r="BK84" s="68">
        <f t="shared" si="113"/>
        <v>0</v>
      </c>
      <c r="BL84" s="132"/>
      <c r="BM84" s="91"/>
      <c r="BN84" s="132"/>
      <c r="BO84" s="68">
        <f t="shared" si="114"/>
        <v>0</v>
      </c>
      <c r="BP84" s="132"/>
      <c r="BQ84" s="72">
        <f t="shared" si="115"/>
        <v>0</v>
      </c>
      <c r="BR84" s="132"/>
      <c r="BS84" s="72">
        <f t="shared" si="91"/>
        <v>0</v>
      </c>
      <c r="BT84" s="72"/>
      <c r="BU84" s="326">
        <f t="shared" si="146"/>
        <v>0</v>
      </c>
      <c r="BV84" s="326">
        <f t="shared" si="116"/>
        <v>0</v>
      </c>
      <c r="BW84" s="326">
        <f t="shared" si="117"/>
        <v>0</v>
      </c>
      <c r="BX84" s="326">
        <f t="shared" si="118"/>
        <v>0</v>
      </c>
      <c r="BY84" s="326">
        <f t="shared" si="119"/>
        <v>0</v>
      </c>
      <c r="BZ84" s="326">
        <f t="shared" si="147"/>
        <v>0</v>
      </c>
      <c r="CA84" s="329">
        <f t="shared" si="120"/>
        <v>0</v>
      </c>
      <c r="CB84" s="132"/>
      <c r="CC84" s="71">
        <v>71</v>
      </c>
      <c r="CD84" s="68">
        <f t="shared" si="121"/>
        <v>0</v>
      </c>
      <c r="CE84" s="132"/>
      <c r="CF84" s="68">
        <f t="shared" si="122"/>
        <v>0</v>
      </c>
      <c r="CG84" s="132"/>
      <c r="CH84" s="91"/>
      <c r="CI84" s="132"/>
      <c r="CJ84" s="68">
        <f t="shared" si="123"/>
        <v>0</v>
      </c>
      <c r="CK84" s="132"/>
      <c r="CL84" s="72">
        <f t="shared" si="124"/>
        <v>0</v>
      </c>
      <c r="CM84" s="132"/>
      <c r="CN84" s="72">
        <f t="shared" si="92"/>
        <v>0</v>
      </c>
      <c r="CO84" s="132"/>
      <c r="CP84" s="326">
        <f t="shared" si="148"/>
        <v>0</v>
      </c>
      <c r="CQ84" s="326">
        <f t="shared" si="149"/>
        <v>0</v>
      </c>
      <c r="CR84" s="326">
        <f t="shared" si="150"/>
        <v>0</v>
      </c>
      <c r="CS84" s="326">
        <f t="shared" si="125"/>
        <v>0</v>
      </c>
      <c r="CT84" s="326">
        <f t="shared" si="126"/>
        <v>0</v>
      </c>
      <c r="CU84" s="326">
        <f t="shared" si="151"/>
        <v>0</v>
      </c>
      <c r="CV84" s="329">
        <f t="shared" si="127"/>
        <v>0</v>
      </c>
      <c r="CW84" s="69"/>
      <c r="CX84" s="71">
        <v>71</v>
      </c>
      <c r="CY84" s="68">
        <f t="shared" si="128"/>
        <v>0</v>
      </c>
      <c r="CZ84" s="132"/>
      <c r="DA84" s="68">
        <f t="shared" si="129"/>
        <v>0</v>
      </c>
      <c r="DB84" s="132"/>
      <c r="DC84" s="91"/>
      <c r="DD84" s="132"/>
      <c r="DE84" s="68">
        <f t="shared" si="130"/>
        <v>0</v>
      </c>
      <c r="DF84" s="132"/>
      <c r="DG84" s="72">
        <f t="shared" si="131"/>
        <v>0</v>
      </c>
      <c r="DH84" s="132"/>
      <c r="DI84" s="72">
        <f t="shared" si="93"/>
        <v>0</v>
      </c>
      <c r="DJ84" s="72"/>
      <c r="DK84" s="326">
        <f t="shared" si="152"/>
        <v>0</v>
      </c>
      <c r="DL84" s="326">
        <f t="shared" si="153"/>
        <v>0</v>
      </c>
      <c r="DM84" s="326">
        <f t="shared" si="132"/>
        <v>0</v>
      </c>
      <c r="DN84" s="326">
        <f t="shared" si="133"/>
        <v>0</v>
      </c>
      <c r="DO84" s="326">
        <f t="shared" si="134"/>
        <v>0</v>
      </c>
      <c r="DP84" s="326">
        <f t="shared" si="154"/>
        <v>0</v>
      </c>
      <c r="DQ84" s="329">
        <f t="shared" si="155"/>
        <v>0</v>
      </c>
      <c r="DR84" s="72"/>
      <c r="DS84" s="372">
        <v>71</v>
      </c>
      <c r="DT84" s="68">
        <f t="shared" si="135"/>
        <v>0</v>
      </c>
      <c r="DV84" s="68">
        <f t="shared" si="136"/>
        <v>0</v>
      </c>
      <c r="DX84" s="91"/>
      <c r="DZ84" s="68">
        <f t="shared" si="137"/>
        <v>0</v>
      </c>
      <c r="EA84" s="132"/>
      <c r="EB84" s="72">
        <f t="shared" si="138"/>
        <v>0</v>
      </c>
      <c r="EC84" s="132"/>
      <c r="ED84" s="72">
        <f t="shared" si="94"/>
        <v>0</v>
      </c>
      <c r="EF84" s="364">
        <f t="shared" si="156"/>
        <v>0</v>
      </c>
      <c r="EG84" s="95">
        <f t="shared" si="157"/>
        <v>0</v>
      </c>
      <c r="EH84" s="379">
        <f>(INDEX('30 year Cash Flow'!$H$50:$AK$50,1,'Monthly Loan Amortization'!A84)/12)*$DV$9</f>
        <v>0</v>
      </c>
      <c r="EI84" s="326">
        <f t="shared" si="158"/>
        <v>0</v>
      </c>
      <c r="EJ84" s="326">
        <f t="shared" si="86"/>
        <v>0</v>
      </c>
      <c r="EK84" s="326">
        <f t="shared" si="159"/>
        <v>0</v>
      </c>
      <c r="EL84" s="329">
        <f t="shared" si="139"/>
        <v>0</v>
      </c>
      <c r="EM84" s="329"/>
      <c r="EN84" s="372">
        <v>71</v>
      </c>
      <c r="EO84" s="95">
        <f t="shared" si="140"/>
        <v>0</v>
      </c>
      <c r="EP84" s="132"/>
      <c r="EQ84" s="95">
        <f t="shared" si="141"/>
        <v>0</v>
      </c>
      <c r="ER84" s="132"/>
      <c r="ES84" s="91"/>
      <c r="ET84" s="132"/>
      <c r="EU84" s="95">
        <f t="shared" si="142"/>
        <v>0</v>
      </c>
      <c r="EV84" s="132"/>
      <c r="EW84" s="327">
        <f t="shared" si="143"/>
        <v>0</v>
      </c>
      <c r="EX84" s="132"/>
      <c r="EY84" s="327">
        <f t="shared" si="95"/>
        <v>0</v>
      </c>
      <c r="EZ84" s="132"/>
      <c r="FA84" s="364">
        <f t="shared" si="160"/>
        <v>0</v>
      </c>
      <c r="FB84" s="95">
        <f t="shared" si="161"/>
        <v>0</v>
      </c>
      <c r="FC84" s="379">
        <f>(INDEX('30 year Cash Flow'!$H$50:$AK$50,1,'Monthly Loan Amortization'!A84)/12)*$EQ$9</f>
        <v>0</v>
      </c>
      <c r="FD84" s="326">
        <f t="shared" si="84"/>
        <v>0</v>
      </c>
      <c r="FE84" s="326">
        <f t="shared" si="85"/>
        <v>0</v>
      </c>
      <c r="FF84" s="326">
        <f t="shared" si="162"/>
        <v>0</v>
      </c>
      <c r="FG84" s="329">
        <f t="shared" si="144"/>
        <v>0</v>
      </c>
    </row>
    <row r="85" spans="1:163" x14ac:dyDescent="0.25">
      <c r="A85" s="132">
        <f t="shared" si="145"/>
        <v>6</v>
      </c>
      <c r="B85" s="71">
        <v>72</v>
      </c>
      <c r="C85" s="68">
        <f t="shared" si="96"/>
        <v>0</v>
      </c>
      <c r="E85" s="68">
        <f t="shared" si="97"/>
        <v>0</v>
      </c>
      <c r="G85" s="91"/>
      <c r="I85" s="68">
        <f t="shared" si="98"/>
        <v>0</v>
      </c>
      <c r="K85" s="72">
        <f t="shared" si="99"/>
        <v>0</v>
      </c>
      <c r="M85" s="72">
        <f t="shared" si="87"/>
        <v>0</v>
      </c>
      <c r="N85" s="66"/>
      <c r="O85" s="69"/>
      <c r="Q85" s="71">
        <v>72</v>
      </c>
      <c r="R85" s="68">
        <f t="shared" si="100"/>
        <v>0</v>
      </c>
      <c r="T85" s="68">
        <f t="shared" si="101"/>
        <v>0</v>
      </c>
      <c r="V85" s="91"/>
      <c r="X85" s="68">
        <f t="shared" si="102"/>
        <v>0</v>
      </c>
      <c r="Z85" s="72">
        <f t="shared" si="103"/>
        <v>0</v>
      </c>
      <c r="AB85" s="72" t="e">
        <f t="shared" si="88"/>
        <v>#REF!</v>
      </c>
      <c r="AD85" s="69"/>
      <c r="AF85" s="71">
        <v>72</v>
      </c>
      <c r="AG85" s="68">
        <f t="shared" si="104"/>
        <v>0</v>
      </c>
      <c r="AI85" s="68">
        <f t="shared" si="105"/>
        <v>0</v>
      </c>
      <c r="AK85" s="91"/>
      <c r="AM85" s="68">
        <f t="shared" si="106"/>
        <v>0</v>
      </c>
      <c r="AO85" s="72">
        <f t="shared" si="107"/>
        <v>0</v>
      </c>
      <c r="AQ85" s="72" t="e">
        <f t="shared" si="89"/>
        <v>#REF!</v>
      </c>
      <c r="AS85" s="69"/>
      <c r="AU85" s="71">
        <v>72</v>
      </c>
      <c r="AV85" s="68">
        <f t="shared" si="108"/>
        <v>0</v>
      </c>
      <c r="AX85" s="68">
        <f t="shared" si="109"/>
        <v>0</v>
      </c>
      <c r="AZ85" s="91"/>
      <c r="BB85" s="68">
        <f t="shared" si="110"/>
        <v>0</v>
      </c>
      <c r="BD85" s="72">
        <f t="shared" si="111"/>
        <v>0</v>
      </c>
      <c r="BF85" s="72" t="e">
        <f t="shared" si="90"/>
        <v>#REF!</v>
      </c>
      <c r="BG85" s="72"/>
      <c r="BH85" s="71">
        <v>72</v>
      </c>
      <c r="BI85" s="68">
        <f t="shared" si="112"/>
        <v>0</v>
      </c>
      <c r="BJ85" s="132"/>
      <c r="BK85" s="68">
        <f t="shared" si="113"/>
        <v>0</v>
      </c>
      <c r="BL85" s="132"/>
      <c r="BM85" s="91"/>
      <c r="BN85" s="132"/>
      <c r="BO85" s="68">
        <f t="shared" si="114"/>
        <v>0</v>
      </c>
      <c r="BP85" s="132"/>
      <c r="BQ85" s="72">
        <f t="shared" si="115"/>
        <v>0</v>
      </c>
      <c r="BR85" s="132"/>
      <c r="BS85" s="72">
        <f t="shared" si="91"/>
        <v>0</v>
      </c>
      <c r="BT85" s="72"/>
      <c r="BU85" s="326">
        <f t="shared" si="146"/>
        <v>0</v>
      </c>
      <c r="BV85" s="326">
        <f t="shared" si="116"/>
        <v>0</v>
      </c>
      <c r="BW85" s="326">
        <f t="shared" si="117"/>
        <v>0</v>
      </c>
      <c r="BX85" s="326">
        <f t="shared" si="118"/>
        <v>0</v>
      </c>
      <c r="BY85" s="326">
        <f t="shared" si="119"/>
        <v>0</v>
      </c>
      <c r="BZ85" s="326">
        <f t="shared" si="147"/>
        <v>0</v>
      </c>
      <c r="CA85" s="329">
        <f t="shared" si="120"/>
        <v>0</v>
      </c>
      <c r="CB85" s="132"/>
      <c r="CC85" s="71">
        <v>72</v>
      </c>
      <c r="CD85" s="68">
        <f t="shared" si="121"/>
        <v>0</v>
      </c>
      <c r="CE85" s="132"/>
      <c r="CF85" s="68">
        <f t="shared" si="122"/>
        <v>0</v>
      </c>
      <c r="CG85" s="132"/>
      <c r="CH85" s="91"/>
      <c r="CI85" s="132"/>
      <c r="CJ85" s="68">
        <f t="shared" si="123"/>
        <v>0</v>
      </c>
      <c r="CK85" s="132"/>
      <c r="CL85" s="72">
        <f t="shared" si="124"/>
        <v>0</v>
      </c>
      <c r="CM85" s="132"/>
      <c r="CN85" s="72">
        <f t="shared" si="92"/>
        <v>0</v>
      </c>
      <c r="CO85" s="132"/>
      <c r="CP85" s="326">
        <f t="shared" si="148"/>
        <v>0</v>
      </c>
      <c r="CQ85" s="326">
        <f t="shared" si="149"/>
        <v>0</v>
      </c>
      <c r="CR85" s="326">
        <f t="shared" si="150"/>
        <v>0</v>
      </c>
      <c r="CS85" s="326">
        <f t="shared" si="125"/>
        <v>0</v>
      </c>
      <c r="CT85" s="326">
        <f t="shared" si="126"/>
        <v>0</v>
      </c>
      <c r="CU85" s="326">
        <f t="shared" si="151"/>
        <v>0</v>
      </c>
      <c r="CV85" s="329">
        <f t="shared" si="127"/>
        <v>0</v>
      </c>
      <c r="CW85" s="69"/>
      <c r="CX85" s="71">
        <v>72</v>
      </c>
      <c r="CY85" s="68">
        <f t="shared" si="128"/>
        <v>0</v>
      </c>
      <c r="CZ85" s="132"/>
      <c r="DA85" s="68">
        <f t="shared" si="129"/>
        <v>0</v>
      </c>
      <c r="DB85" s="132"/>
      <c r="DC85" s="91"/>
      <c r="DD85" s="132"/>
      <c r="DE85" s="68">
        <f t="shared" si="130"/>
        <v>0</v>
      </c>
      <c r="DF85" s="132"/>
      <c r="DG85" s="72">
        <f t="shared" si="131"/>
        <v>0</v>
      </c>
      <c r="DH85" s="132"/>
      <c r="DI85" s="72">
        <f t="shared" si="93"/>
        <v>0</v>
      </c>
      <c r="DJ85" s="72"/>
      <c r="DK85" s="326">
        <f t="shared" si="152"/>
        <v>0</v>
      </c>
      <c r="DL85" s="326">
        <f t="shared" si="153"/>
        <v>0</v>
      </c>
      <c r="DM85" s="326">
        <f t="shared" si="132"/>
        <v>0</v>
      </c>
      <c r="DN85" s="326">
        <f t="shared" si="133"/>
        <v>0</v>
      </c>
      <c r="DO85" s="326">
        <f t="shared" si="134"/>
        <v>0</v>
      </c>
      <c r="DP85" s="326">
        <f t="shared" si="154"/>
        <v>0</v>
      </c>
      <c r="DQ85" s="329">
        <f t="shared" si="155"/>
        <v>0</v>
      </c>
      <c r="DR85" s="72"/>
      <c r="DS85" s="372">
        <v>72</v>
      </c>
      <c r="DT85" s="68">
        <f t="shared" si="135"/>
        <v>0</v>
      </c>
      <c r="DV85" s="68">
        <f t="shared" si="136"/>
        <v>0</v>
      </c>
      <c r="DX85" s="91"/>
      <c r="DZ85" s="68">
        <f t="shared" si="137"/>
        <v>0</v>
      </c>
      <c r="EA85" s="132"/>
      <c r="EB85" s="72">
        <f t="shared" si="138"/>
        <v>0</v>
      </c>
      <c r="EC85" s="132"/>
      <c r="ED85" s="72">
        <f t="shared" si="94"/>
        <v>0</v>
      </c>
      <c r="EF85" s="364">
        <f t="shared" si="156"/>
        <v>0</v>
      </c>
      <c r="EG85" s="95">
        <f t="shared" si="157"/>
        <v>0</v>
      </c>
      <c r="EH85" s="379">
        <f>(INDEX('30 year Cash Flow'!$H$50:$AK$50,1,'Monthly Loan Amortization'!A85)/12)*$DV$9</f>
        <v>0</v>
      </c>
      <c r="EI85" s="326">
        <f t="shared" si="158"/>
        <v>0</v>
      </c>
      <c r="EJ85" s="326">
        <f t="shared" si="86"/>
        <v>0</v>
      </c>
      <c r="EK85" s="326">
        <f t="shared" si="159"/>
        <v>0</v>
      </c>
      <c r="EL85" s="329">
        <f t="shared" si="139"/>
        <v>0</v>
      </c>
      <c r="EM85" s="329"/>
      <c r="EN85" s="372">
        <v>72</v>
      </c>
      <c r="EO85" s="95">
        <f t="shared" si="140"/>
        <v>0</v>
      </c>
      <c r="EP85" s="132"/>
      <c r="EQ85" s="95">
        <f t="shared" si="141"/>
        <v>0</v>
      </c>
      <c r="ER85" s="132"/>
      <c r="ES85" s="91"/>
      <c r="ET85" s="132"/>
      <c r="EU85" s="95">
        <f t="shared" si="142"/>
        <v>0</v>
      </c>
      <c r="EV85" s="132"/>
      <c r="EW85" s="327">
        <f t="shared" si="143"/>
        <v>0</v>
      </c>
      <c r="EX85" s="132"/>
      <c r="EY85" s="327">
        <f t="shared" si="95"/>
        <v>0</v>
      </c>
      <c r="EZ85" s="132"/>
      <c r="FA85" s="364">
        <f t="shared" si="160"/>
        <v>0</v>
      </c>
      <c r="FB85" s="95">
        <f t="shared" si="161"/>
        <v>0</v>
      </c>
      <c r="FC85" s="379">
        <f>(INDEX('30 year Cash Flow'!$H$50:$AK$50,1,'Monthly Loan Amortization'!A85)/12)*$EQ$9</f>
        <v>0</v>
      </c>
      <c r="FD85" s="326">
        <f t="shared" si="84"/>
        <v>0</v>
      </c>
      <c r="FE85" s="326">
        <f t="shared" si="85"/>
        <v>0</v>
      </c>
      <c r="FF85" s="326">
        <f t="shared" si="162"/>
        <v>0</v>
      </c>
      <c r="FG85" s="329">
        <f t="shared" si="144"/>
        <v>0</v>
      </c>
    </row>
    <row r="86" spans="1:163" x14ac:dyDescent="0.25">
      <c r="A86" s="132">
        <f t="shared" si="145"/>
        <v>7</v>
      </c>
      <c r="B86" s="71">
        <v>73</v>
      </c>
      <c r="C86" s="68">
        <f t="shared" si="96"/>
        <v>0</v>
      </c>
      <c r="E86" s="68">
        <f t="shared" si="97"/>
        <v>0</v>
      </c>
      <c r="G86" s="91"/>
      <c r="I86" s="68">
        <f t="shared" si="98"/>
        <v>0</v>
      </c>
      <c r="K86" s="72">
        <f t="shared" si="99"/>
        <v>0</v>
      </c>
      <c r="M86" s="72">
        <f t="shared" si="87"/>
        <v>0</v>
      </c>
      <c r="N86" s="66"/>
      <c r="O86" s="69"/>
      <c r="Q86" s="71">
        <v>73</v>
      </c>
      <c r="R86" s="68">
        <f t="shared" si="100"/>
        <v>0</v>
      </c>
      <c r="T86" s="68">
        <f t="shared" si="101"/>
        <v>0</v>
      </c>
      <c r="V86" s="91"/>
      <c r="X86" s="68">
        <f t="shared" si="102"/>
        <v>0</v>
      </c>
      <c r="Z86" s="72">
        <f t="shared" si="103"/>
        <v>0</v>
      </c>
      <c r="AB86" s="72" t="e">
        <f t="shared" si="88"/>
        <v>#REF!</v>
      </c>
      <c r="AD86" s="69"/>
      <c r="AF86" s="71">
        <v>73</v>
      </c>
      <c r="AG86" s="68">
        <f t="shared" si="104"/>
        <v>0</v>
      </c>
      <c r="AI86" s="68">
        <f t="shared" si="105"/>
        <v>0</v>
      </c>
      <c r="AK86" s="91"/>
      <c r="AM86" s="68">
        <f t="shared" si="106"/>
        <v>0</v>
      </c>
      <c r="AO86" s="72">
        <f t="shared" si="107"/>
        <v>0</v>
      </c>
      <c r="AQ86" s="72" t="e">
        <f t="shared" si="89"/>
        <v>#REF!</v>
      </c>
      <c r="AS86" s="69"/>
      <c r="AU86" s="71">
        <v>73</v>
      </c>
      <c r="AV86" s="68">
        <f t="shared" si="108"/>
        <v>0</v>
      </c>
      <c r="AX86" s="68">
        <f t="shared" si="109"/>
        <v>0</v>
      </c>
      <c r="AZ86" s="91"/>
      <c r="BB86" s="68">
        <f t="shared" si="110"/>
        <v>0</v>
      </c>
      <c r="BD86" s="72">
        <f t="shared" si="111"/>
        <v>0</v>
      </c>
      <c r="BF86" s="72" t="e">
        <f t="shared" si="90"/>
        <v>#REF!</v>
      </c>
      <c r="BG86" s="72"/>
      <c r="BH86" s="71">
        <v>73</v>
      </c>
      <c r="BI86" s="68">
        <f t="shared" si="112"/>
        <v>0</v>
      </c>
      <c r="BJ86" s="132"/>
      <c r="BK86" s="68">
        <f t="shared" si="113"/>
        <v>0</v>
      </c>
      <c r="BL86" s="132"/>
      <c r="BM86" s="91"/>
      <c r="BN86" s="132"/>
      <c r="BO86" s="68">
        <f t="shared" si="114"/>
        <v>0</v>
      </c>
      <c r="BP86" s="132"/>
      <c r="BQ86" s="72">
        <f t="shared" si="115"/>
        <v>0</v>
      </c>
      <c r="BR86" s="132"/>
      <c r="BS86" s="72">
        <f t="shared" si="91"/>
        <v>0</v>
      </c>
      <c r="BT86" s="72"/>
      <c r="BU86" s="326">
        <f t="shared" si="146"/>
        <v>0</v>
      </c>
      <c r="BV86" s="326">
        <f t="shared" si="116"/>
        <v>0</v>
      </c>
      <c r="BW86" s="326">
        <f t="shared" si="117"/>
        <v>0</v>
      </c>
      <c r="BX86" s="326">
        <f t="shared" si="118"/>
        <v>0</v>
      </c>
      <c r="BY86" s="326">
        <f t="shared" si="119"/>
        <v>0</v>
      </c>
      <c r="BZ86" s="326">
        <f t="shared" si="147"/>
        <v>0</v>
      </c>
      <c r="CA86" s="329">
        <f t="shared" si="120"/>
        <v>0</v>
      </c>
      <c r="CB86" s="132"/>
      <c r="CC86" s="71">
        <v>73</v>
      </c>
      <c r="CD86" s="68">
        <f t="shared" si="121"/>
        <v>0</v>
      </c>
      <c r="CE86" s="132"/>
      <c r="CF86" s="68">
        <f t="shared" si="122"/>
        <v>0</v>
      </c>
      <c r="CG86" s="132"/>
      <c r="CH86" s="91"/>
      <c r="CI86" s="132"/>
      <c r="CJ86" s="68">
        <f t="shared" si="123"/>
        <v>0</v>
      </c>
      <c r="CK86" s="132"/>
      <c r="CL86" s="72">
        <f t="shared" si="124"/>
        <v>0</v>
      </c>
      <c r="CM86" s="132"/>
      <c r="CN86" s="72">
        <f t="shared" si="92"/>
        <v>0</v>
      </c>
      <c r="CO86" s="132"/>
      <c r="CP86" s="326">
        <f t="shared" si="148"/>
        <v>0</v>
      </c>
      <c r="CQ86" s="326">
        <f t="shared" si="149"/>
        <v>0</v>
      </c>
      <c r="CR86" s="326">
        <f t="shared" si="150"/>
        <v>0</v>
      </c>
      <c r="CS86" s="326">
        <f t="shared" si="125"/>
        <v>0</v>
      </c>
      <c r="CT86" s="326">
        <f t="shared" si="126"/>
        <v>0</v>
      </c>
      <c r="CU86" s="326">
        <f t="shared" si="151"/>
        <v>0</v>
      </c>
      <c r="CV86" s="329">
        <f t="shared" si="127"/>
        <v>0</v>
      </c>
      <c r="CW86" s="69"/>
      <c r="CX86" s="71">
        <v>73</v>
      </c>
      <c r="CY86" s="68">
        <f t="shared" si="128"/>
        <v>0</v>
      </c>
      <c r="CZ86" s="132"/>
      <c r="DA86" s="68">
        <f t="shared" si="129"/>
        <v>0</v>
      </c>
      <c r="DB86" s="132"/>
      <c r="DC86" s="91"/>
      <c r="DD86" s="132"/>
      <c r="DE86" s="68">
        <f t="shared" si="130"/>
        <v>0</v>
      </c>
      <c r="DF86" s="132"/>
      <c r="DG86" s="72">
        <f t="shared" si="131"/>
        <v>0</v>
      </c>
      <c r="DH86" s="132"/>
      <c r="DI86" s="72">
        <f t="shared" si="93"/>
        <v>0</v>
      </c>
      <c r="DJ86" s="72"/>
      <c r="DK86" s="326">
        <f t="shared" si="152"/>
        <v>0</v>
      </c>
      <c r="DL86" s="326">
        <f t="shared" si="153"/>
        <v>0</v>
      </c>
      <c r="DM86" s="326">
        <f t="shared" si="132"/>
        <v>0</v>
      </c>
      <c r="DN86" s="326">
        <f t="shared" si="133"/>
        <v>0</v>
      </c>
      <c r="DO86" s="326">
        <f t="shared" si="134"/>
        <v>0</v>
      </c>
      <c r="DP86" s="326">
        <f t="shared" si="154"/>
        <v>0</v>
      </c>
      <c r="DQ86" s="329">
        <f t="shared" si="155"/>
        <v>0</v>
      </c>
      <c r="DR86" s="72"/>
      <c r="DS86" s="372">
        <v>73</v>
      </c>
      <c r="DT86" s="68">
        <f t="shared" si="135"/>
        <v>0</v>
      </c>
      <c r="DV86" s="68">
        <f t="shared" si="136"/>
        <v>0</v>
      </c>
      <c r="DX86" s="91"/>
      <c r="DZ86" s="68">
        <f t="shared" si="137"/>
        <v>0</v>
      </c>
      <c r="EA86" s="132"/>
      <c r="EB86" s="72">
        <f t="shared" si="138"/>
        <v>0</v>
      </c>
      <c r="EC86" s="132"/>
      <c r="ED86" s="72">
        <f t="shared" si="94"/>
        <v>0</v>
      </c>
      <c r="EF86" s="364">
        <f t="shared" si="156"/>
        <v>0</v>
      </c>
      <c r="EG86" s="95">
        <f t="shared" si="157"/>
        <v>0</v>
      </c>
      <c r="EH86" s="379">
        <f>(INDEX('30 year Cash Flow'!$H$50:$AK$50,1,'Monthly Loan Amortization'!A86)/12)*$DV$9</f>
        <v>0</v>
      </c>
      <c r="EI86" s="326">
        <f t="shared" si="158"/>
        <v>0</v>
      </c>
      <c r="EJ86" s="326">
        <f t="shared" si="86"/>
        <v>0</v>
      </c>
      <c r="EK86" s="326">
        <f t="shared" si="159"/>
        <v>0</v>
      </c>
      <c r="EL86" s="329">
        <f t="shared" si="139"/>
        <v>0</v>
      </c>
      <c r="EM86" s="329"/>
      <c r="EN86" s="372">
        <v>73</v>
      </c>
      <c r="EO86" s="95">
        <f t="shared" si="140"/>
        <v>0</v>
      </c>
      <c r="EP86" s="132"/>
      <c r="EQ86" s="95">
        <f t="shared" si="141"/>
        <v>0</v>
      </c>
      <c r="ER86" s="132"/>
      <c r="ES86" s="91"/>
      <c r="ET86" s="132"/>
      <c r="EU86" s="95">
        <f t="shared" si="142"/>
        <v>0</v>
      </c>
      <c r="EV86" s="132"/>
      <c r="EW86" s="327">
        <f t="shared" si="143"/>
        <v>0</v>
      </c>
      <c r="EX86" s="132"/>
      <c r="EY86" s="327">
        <f t="shared" si="95"/>
        <v>0</v>
      </c>
      <c r="EZ86" s="132"/>
      <c r="FA86" s="364">
        <f t="shared" si="160"/>
        <v>0</v>
      </c>
      <c r="FB86" s="95">
        <f t="shared" si="161"/>
        <v>0</v>
      </c>
      <c r="FC86" s="379">
        <f>(INDEX('30 year Cash Flow'!$H$50:$AK$50,1,'Monthly Loan Amortization'!A86)/12)*$EQ$9</f>
        <v>0</v>
      </c>
      <c r="FD86" s="326">
        <f t="shared" si="84"/>
        <v>0</v>
      </c>
      <c r="FE86" s="326">
        <f t="shared" si="85"/>
        <v>0</v>
      </c>
      <c r="FF86" s="326">
        <f t="shared" si="162"/>
        <v>0</v>
      </c>
      <c r="FG86" s="329">
        <f t="shared" si="144"/>
        <v>0</v>
      </c>
    </row>
    <row r="87" spans="1:163" x14ac:dyDescent="0.25">
      <c r="A87" s="132">
        <f t="shared" si="145"/>
        <v>7</v>
      </c>
      <c r="B87" s="71">
        <v>74</v>
      </c>
      <c r="C87" s="68">
        <f t="shared" si="96"/>
        <v>0</v>
      </c>
      <c r="E87" s="68">
        <f t="shared" si="97"/>
        <v>0</v>
      </c>
      <c r="G87" s="91"/>
      <c r="I87" s="68">
        <f t="shared" si="98"/>
        <v>0</v>
      </c>
      <c r="K87" s="72">
        <f t="shared" si="99"/>
        <v>0</v>
      </c>
      <c r="M87" s="72">
        <f t="shared" si="87"/>
        <v>0</v>
      </c>
      <c r="N87" s="66"/>
      <c r="O87" s="69"/>
      <c r="Q87" s="71">
        <v>74</v>
      </c>
      <c r="R87" s="68">
        <f t="shared" si="100"/>
        <v>0</v>
      </c>
      <c r="T87" s="68">
        <f t="shared" si="101"/>
        <v>0</v>
      </c>
      <c r="V87" s="91"/>
      <c r="X87" s="68">
        <f t="shared" si="102"/>
        <v>0</v>
      </c>
      <c r="Z87" s="72">
        <f t="shared" si="103"/>
        <v>0</v>
      </c>
      <c r="AB87" s="72" t="e">
        <f t="shared" si="88"/>
        <v>#REF!</v>
      </c>
      <c r="AD87" s="69"/>
      <c r="AF87" s="71">
        <v>74</v>
      </c>
      <c r="AG87" s="68">
        <f t="shared" si="104"/>
        <v>0</v>
      </c>
      <c r="AI87" s="68">
        <f t="shared" si="105"/>
        <v>0</v>
      </c>
      <c r="AK87" s="91"/>
      <c r="AM87" s="68">
        <f t="shared" si="106"/>
        <v>0</v>
      </c>
      <c r="AO87" s="72">
        <f t="shared" si="107"/>
        <v>0</v>
      </c>
      <c r="AQ87" s="72" t="e">
        <f t="shared" si="89"/>
        <v>#REF!</v>
      </c>
      <c r="AS87" s="69"/>
      <c r="AU87" s="71">
        <v>74</v>
      </c>
      <c r="AV87" s="68">
        <f t="shared" si="108"/>
        <v>0</v>
      </c>
      <c r="AX87" s="68">
        <f t="shared" si="109"/>
        <v>0</v>
      </c>
      <c r="AZ87" s="91"/>
      <c r="BB87" s="68">
        <f t="shared" si="110"/>
        <v>0</v>
      </c>
      <c r="BD87" s="72">
        <f t="shared" si="111"/>
        <v>0</v>
      </c>
      <c r="BF87" s="72" t="e">
        <f t="shared" si="90"/>
        <v>#REF!</v>
      </c>
      <c r="BG87" s="72"/>
      <c r="BH87" s="71">
        <v>74</v>
      </c>
      <c r="BI87" s="68">
        <f t="shared" si="112"/>
        <v>0</v>
      </c>
      <c r="BJ87" s="132"/>
      <c r="BK87" s="68">
        <f t="shared" si="113"/>
        <v>0</v>
      </c>
      <c r="BL87" s="132"/>
      <c r="BM87" s="91"/>
      <c r="BN87" s="132"/>
      <c r="BO87" s="68">
        <f t="shared" si="114"/>
        <v>0</v>
      </c>
      <c r="BP87" s="132"/>
      <c r="BQ87" s="72">
        <f t="shared" si="115"/>
        <v>0</v>
      </c>
      <c r="BR87" s="132"/>
      <c r="BS87" s="72">
        <f t="shared" si="91"/>
        <v>0</v>
      </c>
      <c r="BT87" s="72"/>
      <c r="BU87" s="326">
        <f t="shared" si="146"/>
        <v>0</v>
      </c>
      <c r="BV87" s="326">
        <f t="shared" si="116"/>
        <v>0</v>
      </c>
      <c r="BW87" s="326">
        <f t="shared" si="117"/>
        <v>0</v>
      </c>
      <c r="BX87" s="326">
        <f t="shared" si="118"/>
        <v>0</v>
      </c>
      <c r="BY87" s="326">
        <f t="shared" si="119"/>
        <v>0</v>
      </c>
      <c r="BZ87" s="326">
        <f t="shared" si="147"/>
        <v>0</v>
      </c>
      <c r="CA87" s="329">
        <f t="shared" si="120"/>
        <v>0</v>
      </c>
      <c r="CB87" s="132"/>
      <c r="CC87" s="71">
        <v>74</v>
      </c>
      <c r="CD87" s="68">
        <f t="shared" si="121"/>
        <v>0</v>
      </c>
      <c r="CE87" s="132"/>
      <c r="CF87" s="68">
        <f t="shared" si="122"/>
        <v>0</v>
      </c>
      <c r="CG87" s="132"/>
      <c r="CH87" s="91"/>
      <c r="CI87" s="132"/>
      <c r="CJ87" s="68">
        <f t="shared" si="123"/>
        <v>0</v>
      </c>
      <c r="CK87" s="132"/>
      <c r="CL87" s="72">
        <f t="shared" si="124"/>
        <v>0</v>
      </c>
      <c r="CM87" s="132"/>
      <c r="CN87" s="72">
        <f t="shared" si="92"/>
        <v>0</v>
      </c>
      <c r="CO87" s="132"/>
      <c r="CP87" s="326">
        <f t="shared" si="148"/>
        <v>0</v>
      </c>
      <c r="CQ87" s="326">
        <f t="shared" si="149"/>
        <v>0</v>
      </c>
      <c r="CR87" s="326">
        <f t="shared" si="150"/>
        <v>0</v>
      </c>
      <c r="CS87" s="326">
        <f t="shared" si="125"/>
        <v>0</v>
      </c>
      <c r="CT87" s="326">
        <f t="shared" si="126"/>
        <v>0</v>
      </c>
      <c r="CU87" s="326">
        <f t="shared" si="151"/>
        <v>0</v>
      </c>
      <c r="CV87" s="329">
        <f t="shared" si="127"/>
        <v>0</v>
      </c>
      <c r="CW87" s="69"/>
      <c r="CX87" s="71">
        <v>74</v>
      </c>
      <c r="CY87" s="68">
        <f t="shared" si="128"/>
        <v>0</v>
      </c>
      <c r="CZ87" s="132"/>
      <c r="DA87" s="68">
        <f t="shared" si="129"/>
        <v>0</v>
      </c>
      <c r="DB87" s="132"/>
      <c r="DC87" s="91"/>
      <c r="DD87" s="132"/>
      <c r="DE87" s="68">
        <f t="shared" si="130"/>
        <v>0</v>
      </c>
      <c r="DF87" s="132"/>
      <c r="DG87" s="72">
        <f t="shared" si="131"/>
        <v>0</v>
      </c>
      <c r="DH87" s="132"/>
      <c r="DI87" s="72">
        <f t="shared" si="93"/>
        <v>0</v>
      </c>
      <c r="DJ87" s="72"/>
      <c r="DK87" s="326">
        <f t="shared" si="152"/>
        <v>0</v>
      </c>
      <c r="DL87" s="326">
        <f t="shared" si="153"/>
        <v>0</v>
      </c>
      <c r="DM87" s="326">
        <f t="shared" si="132"/>
        <v>0</v>
      </c>
      <c r="DN87" s="326">
        <f t="shared" si="133"/>
        <v>0</v>
      </c>
      <c r="DO87" s="326">
        <f t="shared" si="134"/>
        <v>0</v>
      </c>
      <c r="DP87" s="326">
        <f t="shared" si="154"/>
        <v>0</v>
      </c>
      <c r="DQ87" s="329">
        <f t="shared" si="155"/>
        <v>0</v>
      </c>
      <c r="DR87" s="72"/>
      <c r="DS87" s="372">
        <v>74</v>
      </c>
      <c r="DT87" s="68">
        <f t="shared" si="135"/>
        <v>0</v>
      </c>
      <c r="DV87" s="68">
        <f t="shared" si="136"/>
        <v>0</v>
      </c>
      <c r="DX87" s="91"/>
      <c r="DZ87" s="68">
        <f t="shared" si="137"/>
        <v>0</v>
      </c>
      <c r="EA87" s="132"/>
      <c r="EB87" s="72">
        <f t="shared" si="138"/>
        <v>0</v>
      </c>
      <c r="EC87" s="132"/>
      <c r="ED87" s="72">
        <f t="shared" si="94"/>
        <v>0</v>
      </c>
      <c r="EF87" s="364">
        <f t="shared" si="156"/>
        <v>0</v>
      </c>
      <c r="EG87" s="95">
        <f t="shared" si="157"/>
        <v>0</v>
      </c>
      <c r="EH87" s="379">
        <f>(INDEX('30 year Cash Flow'!$H$50:$AK$50,1,'Monthly Loan Amortization'!A87)/12)*$DV$9</f>
        <v>0</v>
      </c>
      <c r="EI87" s="326">
        <f t="shared" si="158"/>
        <v>0</v>
      </c>
      <c r="EJ87" s="326">
        <f t="shared" si="86"/>
        <v>0</v>
      </c>
      <c r="EK87" s="326">
        <f t="shared" si="159"/>
        <v>0</v>
      </c>
      <c r="EL87" s="329">
        <f t="shared" si="139"/>
        <v>0</v>
      </c>
      <c r="EM87" s="329"/>
      <c r="EN87" s="372">
        <v>74</v>
      </c>
      <c r="EO87" s="95">
        <f t="shared" si="140"/>
        <v>0</v>
      </c>
      <c r="EP87" s="132"/>
      <c r="EQ87" s="95">
        <f t="shared" si="141"/>
        <v>0</v>
      </c>
      <c r="ER87" s="132"/>
      <c r="ES87" s="91"/>
      <c r="ET87" s="132"/>
      <c r="EU87" s="95">
        <f t="shared" si="142"/>
        <v>0</v>
      </c>
      <c r="EV87" s="132"/>
      <c r="EW87" s="327">
        <f t="shared" si="143"/>
        <v>0</v>
      </c>
      <c r="EX87" s="132"/>
      <c r="EY87" s="327">
        <f t="shared" si="95"/>
        <v>0</v>
      </c>
      <c r="EZ87" s="132"/>
      <c r="FA87" s="364">
        <f t="shared" si="160"/>
        <v>0</v>
      </c>
      <c r="FB87" s="95">
        <f t="shared" si="161"/>
        <v>0</v>
      </c>
      <c r="FC87" s="379">
        <f>(INDEX('30 year Cash Flow'!$H$50:$AK$50,1,'Monthly Loan Amortization'!A87)/12)*$EQ$9</f>
        <v>0</v>
      </c>
      <c r="FD87" s="326">
        <f t="shared" si="84"/>
        <v>0</v>
      </c>
      <c r="FE87" s="326">
        <f t="shared" si="85"/>
        <v>0</v>
      </c>
      <c r="FF87" s="326">
        <f t="shared" si="162"/>
        <v>0</v>
      </c>
      <c r="FG87" s="329">
        <f t="shared" si="144"/>
        <v>0</v>
      </c>
    </row>
    <row r="88" spans="1:163" x14ac:dyDescent="0.25">
      <c r="A88" s="132">
        <f t="shared" si="145"/>
        <v>7</v>
      </c>
      <c r="B88" s="71">
        <v>75</v>
      </c>
      <c r="C88" s="68">
        <f t="shared" si="96"/>
        <v>0</v>
      </c>
      <c r="E88" s="68">
        <f t="shared" si="97"/>
        <v>0</v>
      </c>
      <c r="G88" s="91"/>
      <c r="I88" s="68">
        <f t="shared" si="98"/>
        <v>0</v>
      </c>
      <c r="K88" s="72">
        <f t="shared" si="99"/>
        <v>0</v>
      </c>
      <c r="M88" s="72">
        <f t="shared" si="87"/>
        <v>0</v>
      </c>
      <c r="N88" s="66"/>
      <c r="O88" s="69"/>
      <c r="Q88" s="71">
        <v>75</v>
      </c>
      <c r="R88" s="68">
        <f t="shared" si="100"/>
        <v>0</v>
      </c>
      <c r="T88" s="68">
        <f t="shared" si="101"/>
        <v>0</v>
      </c>
      <c r="V88" s="91"/>
      <c r="X88" s="68">
        <f t="shared" si="102"/>
        <v>0</v>
      </c>
      <c r="Z88" s="72">
        <f t="shared" si="103"/>
        <v>0</v>
      </c>
      <c r="AB88" s="72" t="e">
        <f t="shared" si="88"/>
        <v>#REF!</v>
      </c>
      <c r="AD88" s="69"/>
      <c r="AF88" s="71">
        <v>75</v>
      </c>
      <c r="AG88" s="68">
        <f t="shared" si="104"/>
        <v>0</v>
      </c>
      <c r="AI88" s="68">
        <f t="shared" si="105"/>
        <v>0</v>
      </c>
      <c r="AK88" s="91"/>
      <c r="AM88" s="68">
        <f t="shared" si="106"/>
        <v>0</v>
      </c>
      <c r="AO88" s="72">
        <f t="shared" si="107"/>
        <v>0</v>
      </c>
      <c r="AQ88" s="72" t="e">
        <f t="shared" si="89"/>
        <v>#REF!</v>
      </c>
      <c r="AS88" s="69"/>
      <c r="AU88" s="71">
        <v>75</v>
      </c>
      <c r="AV88" s="68">
        <f t="shared" si="108"/>
        <v>0</v>
      </c>
      <c r="AX88" s="68">
        <f t="shared" si="109"/>
        <v>0</v>
      </c>
      <c r="AZ88" s="91"/>
      <c r="BB88" s="68">
        <f t="shared" si="110"/>
        <v>0</v>
      </c>
      <c r="BD88" s="72">
        <f t="shared" si="111"/>
        <v>0</v>
      </c>
      <c r="BF88" s="72" t="e">
        <f t="shared" si="90"/>
        <v>#REF!</v>
      </c>
      <c r="BG88" s="72"/>
      <c r="BH88" s="71">
        <v>75</v>
      </c>
      <c r="BI88" s="68">
        <f t="shared" si="112"/>
        <v>0</v>
      </c>
      <c r="BJ88" s="132"/>
      <c r="BK88" s="68">
        <f t="shared" si="113"/>
        <v>0</v>
      </c>
      <c r="BL88" s="132"/>
      <c r="BM88" s="91"/>
      <c r="BN88" s="132"/>
      <c r="BO88" s="68">
        <f t="shared" si="114"/>
        <v>0</v>
      </c>
      <c r="BP88" s="132"/>
      <c r="BQ88" s="72">
        <f t="shared" si="115"/>
        <v>0</v>
      </c>
      <c r="BR88" s="132"/>
      <c r="BS88" s="72">
        <f t="shared" si="91"/>
        <v>0</v>
      </c>
      <c r="BT88" s="72"/>
      <c r="BU88" s="326">
        <f t="shared" si="146"/>
        <v>0</v>
      </c>
      <c r="BV88" s="326">
        <f t="shared" si="116"/>
        <v>0</v>
      </c>
      <c r="BW88" s="326">
        <f t="shared" si="117"/>
        <v>0</v>
      </c>
      <c r="BX88" s="326">
        <f t="shared" si="118"/>
        <v>0</v>
      </c>
      <c r="BY88" s="326">
        <f t="shared" si="119"/>
        <v>0</v>
      </c>
      <c r="BZ88" s="326">
        <f t="shared" si="147"/>
        <v>0</v>
      </c>
      <c r="CA88" s="329">
        <f t="shared" si="120"/>
        <v>0</v>
      </c>
      <c r="CB88" s="132"/>
      <c r="CC88" s="71">
        <v>75</v>
      </c>
      <c r="CD88" s="68">
        <f t="shared" si="121"/>
        <v>0</v>
      </c>
      <c r="CE88" s="132"/>
      <c r="CF88" s="68">
        <f t="shared" si="122"/>
        <v>0</v>
      </c>
      <c r="CG88" s="132"/>
      <c r="CH88" s="91"/>
      <c r="CI88" s="132"/>
      <c r="CJ88" s="68">
        <f t="shared" si="123"/>
        <v>0</v>
      </c>
      <c r="CK88" s="132"/>
      <c r="CL88" s="72">
        <f t="shared" si="124"/>
        <v>0</v>
      </c>
      <c r="CM88" s="132"/>
      <c r="CN88" s="72">
        <f t="shared" si="92"/>
        <v>0</v>
      </c>
      <c r="CO88" s="132"/>
      <c r="CP88" s="326">
        <f t="shared" si="148"/>
        <v>0</v>
      </c>
      <c r="CQ88" s="326">
        <f t="shared" si="149"/>
        <v>0</v>
      </c>
      <c r="CR88" s="326">
        <f t="shared" si="150"/>
        <v>0</v>
      </c>
      <c r="CS88" s="326">
        <f t="shared" si="125"/>
        <v>0</v>
      </c>
      <c r="CT88" s="326">
        <f t="shared" si="126"/>
        <v>0</v>
      </c>
      <c r="CU88" s="326">
        <f t="shared" si="151"/>
        <v>0</v>
      </c>
      <c r="CV88" s="329">
        <f t="shared" si="127"/>
        <v>0</v>
      </c>
      <c r="CW88" s="69"/>
      <c r="CX88" s="71">
        <v>75</v>
      </c>
      <c r="CY88" s="68">
        <f t="shared" si="128"/>
        <v>0</v>
      </c>
      <c r="CZ88" s="132"/>
      <c r="DA88" s="68">
        <f t="shared" si="129"/>
        <v>0</v>
      </c>
      <c r="DB88" s="132"/>
      <c r="DC88" s="91"/>
      <c r="DD88" s="132"/>
      <c r="DE88" s="68">
        <f t="shared" si="130"/>
        <v>0</v>
      </c>
      <c r="DF88" s="132"/>
      <c r="DG88" s="72">
        <f t="shared" si="131"/>
        <v>0</v>
      </c>
      <c r="DH88" s="132"/>
      <c r="DI88" s="72">
        <f t="shared" si="93"/>
        <v>0</v>
      </c>
      <c r="DJ88" s="72"/>
      <c r="DK88" s="326">
        <f t="shared" si="152"/>
        <v>0</v>
      </c>
      <c r="DL88" s="326">
        <f t="shared" si="153"/>
        <v>0</v>
      </c>
      <c r="DM88" s="326">
        <f t="shared" si="132"/>
        <v>0</v>
      </c>
      <c r="DN88" s="326">
        <f t="shared" si="133"/>
        <v>0</v>
      </c>
      <c r="DO88" s="326">
        <f t="shared" si="134"/>
        <v>0</v>
      </c>
      <c r="DP88" s="326">
        <f t="shared" si="154"/>
        <v>0</v>
      </c>
      <c r="DQ88" s="329">
        <f t="shared" si="155"/>
        <v>0</v>
      </c>
      <c r="DR88" s="72"/>
      <c r="DS88" s="372">
        <v>75</v>
      </c>
      <c r="DT88" s="68">
        <f t="shared" si="135"/>
        <v>0</v>
      </c>
      <c r="DV88" s="68">
        <f t="shared" si="136"/>
        <v>0</v>
      </c>
      <c r="DX88" s="91"/>
      <c r="DZ88" s="68">
        <f t="shared" si="137"/>
        <v>0</v>
      </c>
      <c r="EA88" s="132"/>
      <c r="EB88" s="72">
        <f t="shared" si="138"/>
        <v>0</v>
      </c>
      <c r="EC88" s="132"/>
      <c r="ED88" s="72">
        <f t="shared" si="94"/>
        <v>0</v>
      </c>
      <c r="EF88" s="364">
        <f t="shared" si="156"/>
        <v>0</v>
      </c>
      <c r="EG88" s="95">
        <f t="shared" si="157"/>
        <v>0</v>
      </c>
      <c r="EH88" s="379">
        <f>(INDEX('30 year Cash Flow'!$H$50:$AK$50,1,'Monthly Loan Amortization'!A88)/12)*$DV$9</f>
        <v>0</v>
      </c>
      <c r="EI88" s="326">
        <f t="shared" si="158"/>
        <v>0</v>
      </c>
      <c r="EJ88" s="326">
        <f t="shared" si="86"/>
        <v>0</v>
      </c>
      <c r="EK88" s="326">
        <f t="shared" si="159"/>
        <v>0</v>
      </c>
      <c r="EL88" s="329">
        <f t="shared" si="139"/>
        <v>0</v>
      </c>
      <c r="EM88" s="329"/>
      <c r="EN88" s="372">
        <v>75</v>
      </c>
      <c r="EO88" s="95">
        <f t="shared" si="140"/>
        <v>0</v>
      </c>
      <c r="EP88" s="132"/>
      <c r="EQ88" s="95">
        <f t="shared" si="141"/>
        <v>0</v>
      </c>
      <c r="ER88" s="132"/>
      <c r="ES88" s="91"/>
      <c r="ET88" s="132"/>
      <c r="EU88" s="95">
        <f t="shared" si="142"/>
        <v>0</v>
      </c>
      <c r="EV88" s="132"/>
      <c r="EW88" s="327">
        <f t="shared" si="143"/>
        <v>0</v>
      </c>
      <c r="EX88" s="132"/>
      <c r="EY88" s="327">
        <f t="shared" si="95"/>
        <v>0</v>
      </c>
      <c r="EZ88" s="132"/>
      <c r="FA88" s="364">
        <f t="shared" si="160"/>
        <v>0</v>
      </c>
      <c r="FB88" s="95">
        <f t="shared" si="161"/>
        <v>0</v>
      </c>
      <c r="FC88" s="379">
        <f>(INDEX('30 year Cash Flow'!$H$50:$AK$50,1,'Monthly Loan Amortization'!A88)/12)*$EQ$9</f>
        <v>0</v>
      </c>
      <c r="FD88" s="326">
        <f t="shared" si="84"/>
        <v>0</v>
      </c>
      <c r="FE88" s="326">
        <f t="shared" si="85"/>
        <v>0</v>
      </c>
      <c r="FF88" s="326">
        <f t="shared" si="162"/>
        <v>0</v>
      </c>
      <c r="FG88" s="329">
        <f t="shared" si="144"/>
        <v>0</v>
      </c>
    </row>
    <row r="89" spans="1:163" x14ac:dyDescent="0.25">
      <c r="A89" s="132">
        <f t="shared" si="145"/>
        <v>7</v>
      </c>
      <c r="B89" s="71">
        <v>76</v>
      </c>
      <c r="C89" s="68">
        <f t="shared" si="96"/>
        <v>0</v>
      </c>
      <c r="E89" s="68">
        <f t="shared" si="97"/>
        <v>0</v>
      </c>
      <c r="G89" s="91"/>
      <c r="I89" s="68">
        <f t="shared" si="98"/>
        <v>0</v>
      </c>
      <c r="K89" s="72">
        <f t="shared" si="99"/>
        <v>0</v>
      </c>
      <c r="M89" s="72">
        <f t="shared" si="87"/>
        <v>0</v>
      </c>
      <c r="N89" s="66"/>
      <c r="O89" s="69"/>
      <c r="Q89" s="71">
        <v>76</v>
      </c>
      <c r="R89" s="68">
        <f t="shared" si="100"/>
        <v>0</v>
      </c>
      <c r="T89" s="68">
        <f t="shared" si="101"/>
        <v>0</v>
      </c>
      <c r="V89" s="91"/>
      <c r="X89" s="68">
        <f t="shared" si="102"/>
        <v>0</v>
      </c>
      <c r="Z89" s="72">
        <f t="shared" si="103"/>
        <v>0</v>
      </c>
      <c r="AB89" s="72" t="e">
        <f t="shared" si="88"/>
        <v>#REF!</v>
      </c>
      <c r="AD89" s="69"/>
      <c r="AF89" s="71">
        <v>76</v>
      </c>
      <c r="AG89" s="68">
        <f t="shared" si="104"/>
        <v>0</v>
      </c>
      <c r="AI89" s="68">
        <f t="shared" si="105"/>
        <v>0</v>
      </c>
      <c r="AK89" s="91"/>
      <c r="AM89" s="68">
        <f t="shared" si="106"/>
        <v>0</v>
      </c>
      <c r="AO89" s="72">
        <f t="shared" si="107"/>
        <v>0</v>
      </c>
      <c r="AQ89" s="72" t="e">
        <f t="shared" si="89"/>
        <v>#REF!</v>
      </c>
      <c r="AS89" s="69"/>
      <c r="AU89" s="71">
        <v>76</v>
      </c>
      <c r="AV89" s="68">
        <f t="shared" si="108"/>
        <v>0</v>
      </c>
      <c r="AX89" s="68">
        <f t="shared" si="109"/>
        <v>0</v>
      </c>
      <c r="AZ89" s="91"/>
      <c r="BB89" s="68">
        <f t="shared" si="110"/>
        <v>0</v>
      </c>
      <c r="BD89" s="72">
        <f t="shared" si="111"/>
        <v>0</v>
      </c>
      <c r="BF89" s="72" t="e">
        <f t="shared" si="90"/>
        <v>#REF!</v>
      </c>
      <c r="BG89" s="72"/>
      <c r="BH89" s="71">
        <v>76</v>
      </c>
      <c r="BI89" s="68">
        <f t="shared" si="112"/>
        <v>0</v>
      </c>
      <c r="BJ89" s="132"/>
      <c r="BK89" s="68">
        <f t="shared" si="113"/>
        <v>0</v>
      </c>
      <c r="BL89" s="132"/>
      <c r="BM89" s="91"/>
      <c r="BN89" s="132"/>
      <c r="BO89" s="68">
        <f t="shared" si="114"/>
        <v>0</v>
      </c>
      <c r="BP89" s="132"/>
      <c r="BQ89" s="72">
        <f t="shared" si="115"/>
        <v>0</v>
      </c>
      <c r="BR89" s="132"/>
      <c r="BS89" s="72">
        <f t="shared" si="91"/>
        <v>0</v>
      </c>
      <c r="BT89" s="72"/>
      <c r="BU89" s="326">
        <f t="shared" si="146"/>
        <v>0</v>
      </c>
      <c r="BV89" s="326">
        <f t="shared" si="116"/>
        <v>0</v>
      </c>
      <c r="BW89" s="326">
        <f t="shared" si="117"/>
        <v>0</v>
      </c>
      <c r="BX89" s="326">
        <f t="shared" si="118"/>
        <v>0</v>
      </c>
      <c r="BY89" s="326">
        <f t="shared" si="119"/>
        <v>0</v>
      </c>
      <c r="BZ89" s="326">
        <f t="shared" si="147"/>
        <v>0</v>
      </c>
      <c r="CA89" s="329">
        <f t="shared" si="120"/>
        <v>0</v>
      </c>
      <c r="CB89" s="132"/>
      <c r="CC89" s="71">
        <v>76</v>
      </c>
      <c r="CD89" s="68">
        <f t="shared" si="121"/>
        <v>0</v>
      </c>
      <c r="CE89" s="132"/>
      <c r="CF89" s="68">
        <f t="shared" si="122"/>
        <v>0</v>
      </c>
      <c r="CG89" s="132"/>
      <c r="CH89" s="91"/>
      <c r="CI89" s="132"/>
      <c r="CJ89" s="68">
        <f t="shared" si="123"/>
        <v>0</v>
      </c>
      <c r="CK89" s="132"/>
      <c r="CL89" s="72">
        <f t="shared" si="124"/>
        <v>0</v>
      </c>
      <c r="CM89" s="132"/>
      <c r="CN89" s="72">
        <f t="shared" si="92"/>
        <v>0</v>
      </c>
      <c r="CO89" s="132"/>
      <c r="CP89" s="326">
        <f t="shared" si="148"/>
        <v>0</v>
      </c>
      <c r="CQ89" s="326">
        <f t="shared" si="149"/>
        <v>0</v>
      </c>
      <c r="CR89" s="326">
        <f t="shared" si="150"/>
        <v>0</v>
      </c>
      <c r="CS89" s="326">
        <f t="shared" si="125"/>
        <v>0</v>
      </c>
      <c r="CT89" s="326">
        <f t="shared" si="126"/>
        <v>0</v>
      </c>
      <c r="CU89" s="326">
        <f t="shared" si="151"/>
        <v>0</v>
      </c>
      <c r="CV89" s="329">
        <f t="shared" si="127"/>
        <v>0</v>
      </c>
      <c r="CW89" s="69"/>
      <c r="CX89" s="71">
        <v>76</v>
      </c>
      <c r="CY89" s="68">
        <f t="shared" si="128"/>
        <v>0</v>
      </c>
      <c r="CZ89" s="132"/>
      <c r="DA89" s="68">
        <f t="shared" si="129"/>
        <v>0</v>
      </c>
      <c r="DB89" s="132"/>
      <c r="DC89" s="91"/>
      <c r="DD89" s="132"/>
      <c r="DE89" s="68">
        <f t="shared" si="130"/>
        <v>0</v>
      </c>
      <c r="DF89" s="132"/>
      <c r="DG89" s="72">
        <f t="shared" si="131"/>
        <v>0</v>
      </c>
      <c r="DH89" s="132"/>
      <c r="DI89" s="72">
        <f t="shared" si="93"/>
        <v>0</v>
      </c>
      <c r="DJ89" s="72"/>
      <c r="DK89" s="326">
        <f t="shared" si="152"/>
        <v>0</v>
      </c>
      <c r="DL89" s="326">
        <f t="shared" si="153"/>
        <v>0</v>
      </c>
      <c r="DM89" s="326">
        <f t="shared" si="132"/>
        <v>0</v>
      </c>
      <c r="DN89" s="326">
        <f t="shared" si="133"/>
        <v>0</v>
      </c>
      <c r="DO89" s="326">
        <f t="shared" si="134"/>
        <v>0</v>
      </c>
      <c r="DP89" s="326">
        <f t="shared" si="154"/>
        <v>0</v>
      </c>
      <c r="DQ89" s="329">
        <f t="shared" si="155"/>
        <v>0</v>
      </c>
      <c r="DR89" s="72"/>
      <c r="DS89" s="372">
        <v>76</v>
      </c>
      <c r="DT89" s="68">
        <f t="shared" si="135"/>
        <v>0</v>
      </c>
      <c r="DV89" s="68">
        <f t="shared" si="136"/>
        <v>0</v>
      </c>
      <c r="DX89" s="91"/>
      <c r="DZ89" s="68">
        <f t="shared" si="137"/>
        <v>0</v>
      </c>
      <c r="EA89" s="132"/>
      <c r="EB89" s="72">
        <f t="shared" si="138"/>
        <v>0</v>
      </c>
      <c r="EC89" s="132"/>
      <c r="ED89" s="72">
        <f t="shared" si="94"/>
        <v>0</v>
      </c>
      <c r="EF89" s="364">
        <f t="shared" si="156"/>
        <v>0</v>
      </c>
      <c r="EG89" s="95">
        <f t="shared" si="157"/>
        <v>0</v>
      </c>
      <c r="EH89" s="379">
        <f>(INDEX('30 year Cash Flow'!$H$50:$AK$50,1,'Monthly Loan Amortization'!A89)/12)*$DV$9</f>
        <v>0</v>
      </c>
      <c r="EI89" s="326">
        <f t="shared" si="158"/>
        <v>0</v>
      </c>
      <c r="EJ89" s="326">
        <f t="shared" si="86"/>
        <v>0</v>
      </c>
      <c r="EK89" s="326">
        <f t="shared" si="159"/>
        <v>0</v>
      </c>
      <c r="EL89" s="329">
        <f t="shared" si="139"/>
        <v>0</v>
      </c>
      <c r="EM89" s="329"/>
      <c r="EN89" s="372">
        <v>76</v>
      </c>
      <c r="EO89" s="95">
        <f t="shared" si="140"/>
        <v>0</v>
      </c>
      <c r="EP89" s="132"/>
      <c r="EQ89" s="95">
        <f t="shared" si="141"/>
        <v>0</v>
      </c>
      <c r="ER89" s="132"/>
      <c r="ES89" s="91"/>
      <c r="ET89" s="132"/>
      <c r="EU89" s="95">
        <f t="shared" si="142"/>
        <v>0</v>
      </c>
      <c r="EV89" s="132"/>
      <c r="EW89" s="327">
        <f t="shared" si="143"/>
        <v>0</v>
      </c>
      <c r="EX89" s="132"/>
      <c r="EY89" s="327">
        <f t="shared" si="95"/>
        <v>0</v>
      </c>
      <c r="EZ89" s="132"/>
      <c r="FA89" s="364">
        <f t="shared" si="160"/>
        <v>0</v>
      </c>
      <c r="FB89" s="95">
        <f t="shared" si="161"/>
        <v>0</v>
      </c>
      <c r="FC89" s="379">
        <f>(INDEX('30 year Cash Flow'!$H$50:$AK$50,1,'Monthly Loan Amortization'!A89)/12)*$EQ$9</f>
        <v>0</v>
      </c>
      <c r="FD89" s="326">
        <f t="shared" si="84"/>
        <v>0</v>
      </c>
      <c r="FE89" s="326">
        <f t="shared" si="85"/>
        <v>0</v>
      </c>
      <c r="FF89" s="326">
        <f t="shared" si="162"/>
        <v>0</v>
      </c>
      <c r="FG89" s="329">
        <f t="shared" si="144"/>
        <v>0</v>
      </c>
    </row>
    <row r="90" spans="1:163" x14ac:dyDescent="0.25">
      <c r="A90" s="132">
        <f t="shared" si="145"/>
        <v>7</v>
      </c>
      <c r="B90" s="71">
        <v>77</v>
      </c>
      <c r="C90" s="68">
        <f t="shared" si="96"/>
        <v>0</v>
      </c>
      <c r="E90" s="68">
        <f t="shared" si="97"/>
        <v>0</v>
      </c>
      <c r="G90" s="91"/>
      <c r="I90" s="68">
        <f t="shared" si="98"/>
        <v>0</v>
      </c>
      <c r="K90" s="72">
        <f t="shared" si="99"/>
        <v>0</v>
      </c>
      <c r="M90" s="72">
        <f t="shared" si="87"/>
        <v>0</v>
      </c>
      <c r="N90" s="66"/>
      <c r="O90" s="69"/>
      <c r="Q90" s="71">
        <v>77</v>
      </c>
      <c r="R90" s="68">
        <f t="shared" si="100"/>
        <v>0</v>
      </c>
      <c r="T90" s="68">
        <f t="shared" si="101"/>
        <v>0</v>
      </c>
      <c r="V90" s="91"/>
      <c r="X90" s="68">
        <f t="shared" si="102"/>
        <v>0</v>
      </c>
      <c r="Z90" s="72">
        <f t="shared" si="103"/>
        <v>0</v>
      </c>
      <c r="AB90" s="72" t="e">
        <f t="shared" si="88"/>
        <v>#REF!</v>
      </c>
      <c r="AD90" s="69"/>
      <c r="AF90" s="71">
        <v>77</v>
      </c>
      <c r="AG90" s="68">
        <f t="shared" si="104"/>
        <v>0</v>
      </c>
      <c r="AI90" s="68">
        <f t="shared" si="105"/>
        <v>0</v>
      </c>
      <c r="AK90" s="91"/>
      <c r="AM90" s="68">
        <f t="shared" si="106"/>
        <v>0</v>
      </c>
      <c r="AO90" s="72">
        <f t="shared" si="107"/>
        <v>0</v>
      </c>
      <c r="AQ90" s="72" t="e">
        <f t="shared" si="89"/>
        <v>#REF!</v>
      </c>
      <c r="AS90" s="69"/>
      <c r="AU90" s="71">
        <v>77</v>
      </c>
      <c r="AV90" s="68">
        <f t="shared" si="108"/>
        <v>0</v>
      </c>
      <c r="AX90" s="68">
        <f t="shared" si="109"/>
        <v>0</v>
      </c>
      <c r="AZ90" s="91"/>
      <c r="BB90" s="68">
        <f t="shared" si="110"/>
        <v>0</v>
      </c>
      <c r="BD90" s="72">
        <f t="shared" si="111"/>
        <v>0</v>
      </c>
      <c r="BF90" s="72" t="e">
        <f t="shared" si="90"/>
        <v>#REF!</v>
      </c>
      <c r="BG90" s="72"/>
      <c r="BH90" s="71">
        <v>77</v>
      </c>
      <c r="BI90" s="68">
        <f t="shared" si="112"/>
        <v>0</v>
      </c>
      <c r="BJ90" s="132"/>
      <c r="BK90" s="68">
        <f t="shared" si="113"/>
        <v>0</v>
      </c>
      <c r="BL90" s="132"/>
      <c r="BM90" s="91"/>
      <c r="BN90" s="132"/>
      <c r="BO90" s="68">
        <f t="shared" si="114"/>
        <v>0</v>
      </c>
      <c r="BP90" s="132"/>
      <c r="BQ90" s="72">
        <f t="shared" si="115"/>
        <v>0</v>
      </c>
      <c r="BR90" s="132"/>
      <c r="BS90" s="72">
        <f t="shared" si="91"/>
        <v>0</v>
      </c>
      <c r="BT90" s="72"/>
      <c r="BU90" s="326">
        <f t="shared" si="146"/>
        <v>0</v>
      </c>
      <c r="BV90" s="326">
        <f t="shared" si="116"/>
        <v>0</v>
      </c>
      <c r="BW90" s="326">
        <f t="shared" si="117"/>
        <v>0</v>
      </c>
      <c r="BX90" s="326">
        <f t="shared" si="118"/>
        <v>0</v>
      </c>
      <c r="BY90" s="326">
        <f t="shared" si="119"/>
        <v>0</v>
      </c>
      <c r="BZ90" s="326">
        <f t="shared" si="147"/>
        <v>0</v>
      </c>
      <c r="CA90" s="329">
        <f t="shared" si="120"/>
        <v>0</v>
      </c>
      <c r="CB90" s="132"/>
      <c r="CC90" s="71">
        <v>77</v>
      </c>
      <c r="CD90" s="68">
        <f t="shared" si="121"/>
        <v>0</v>
      </c>
      <c r="CE90" s="132"/>
      <c r="CF90" s="68">
        <f t="shared" si="122"/>
        <v>0</v>
      </c>
      <c r="CG90" s="132"/>
      <c r="CH90" s="91"/>
      <c r="CI90" s="132"/>
      <c r="CJ90" s="68">
        <f t="shared" si="123"/>
        <v>0</v>
      </c>
      <c r="CK90" s="132"/>
      <c r="CL90" s="72">
        <f t="shared" si="124"/>
        <v>0</v>
      </c>
      <c r="CM90" s="132"/>
      <c r="CN90" s="72">
        <f t="shared" si="92"/>
        <v>0</v>
      </c>
      <c r="CO90" s="132"/>
      <c r="CP90" s="326">
        <f t="shared" si="148"/>
        <v>0</v>
      </c>
      <c r="CQ90" s="326">
        <f t="shared" si="149"/>
        <v>0</v>
      </c>
      <c r="CR90" s="326">
        <f t="shared" si="150"/>
        <v>0</v>
      </c>
      <c r="CS90" s="326">
        <f t="shared" si="125"/>
        <v>0</v>
      </c>
      <c r="CT90" s="326">
        <f t="shared" si="126"/>
        <v>0</v>
      </c>
      <c r="CU90" s="326">
        <f t="shared" si="151"/>
        <v>0</v>
      </c>
      <c r="CV90" s="329">
        <f t="shared" si="127"/>
        <v>0</v>
      </c>
      <c r="CW90" s="69"/>
      <c r="CX90" s="71">
        <v>77</v>
      </c>
      <c r="CY90" s="68">
        <f t="shared" si="128"/>
        <v>0</v>
      </c>
      <c r="CZ90" s="132"/>
      <c r="DA90" s="68">
        <f t="shared" si="129"/>
        <v>0</v>
      </c>
      <c r="DB90" s="132"/>
      <c r="DC90" s="91"/>
      <c r="DD90" s="132"/>
      <c r="DE90" s="68">
        <f t="shared" si="130"/>
        <v>0</v>
      </c>
      <c r="DF90" s="132"/>
      <c r="DG90" s="72">
        <f t="shared" si="131"/>
        <v>0</v>
      </c>
      <c r="DH90" s="132"/>
      <c r="DI90" s="72">
        <f t="shared" si="93"/>
        <v>0</v>
      </c>
      <c r="DJ90" s="72"/>
      <c r="DK90" s="326">
        <f t="shared" si="152"/>
        <v>0</v>
      </c>
      <c r="DL90" s="326">
        <f t="shared" si="153"/>
        <v>0</v>
      </c>
      <c r="DM90" s="326">
        <f t="shared" si="132"/>
        <v>0</v>
      </c>
      <c r="DN90" s="326">
        <f t="shared" si="133"/>
        <v>0</v>
      </c>
      <c r="DO90" s="326">
        <f t="shared" si="134"/>
        <v>0</v>
      </c>
      <c r="DP90" s="326">
        <f t="shared" si="154"/>
        <v>0</v>
      </c>
      <c r="DQ90" s="329">
        <f t="shared" si="155"/>
        <v>0</v>
      </c>
      <c r="DR90" s="72"/>
      <c r="DS90" s="372">
        <v>77</v>
      </c>
      <c r="DT90" s="68">
        <f t="shared" si="135"/>
        <v>0</v>
      </c>
      <c r="DV90" s="68">
        <f t="shared" si="136"/>
        <v>0</v>
      </c>
      <c r="DX90" s="91"/>
      <c r="DZ90" s="68">
        <f t="shared" si="137"/>
        <v>0</v>
      </c>
      <c r="EA90" s="132"/>
      <c r="EB90" s="72">
        <f t="shared" si="138"/>
        <v>0</v>
      </c>
      <c r="EC90" s="132"/>
      <c r="ED90" s="72">
        <f t="shared" si="94"/>
        <v>0</v>
      </c>
      <c r="EF90" s="364">
        <f t="shared" si="156"/>
        <v>0</v>
      </c>
      <c r="EG90" s="95">
        <f t="shared" si="157"/>
        <v>0</v>
      </c>
      <c r="EH90" s="379">
        <f>(INDEX('30 year Cash Flow'!$H$50:$AK$50,1,'Monthly Loan Amortization'!A90)/12)*$DV$9</f>
        <v>0</v>
      </c>
      <c r="EI90" s="326">
        <f t="shared" si="158"/>
        <v>0</v>
      </c>
      <c r="EJ90" s="326">
        <f t="shared" si="86"/>
        <v>0</v>
      </c>
      <c r="EK90" s="326">
        <f t="shared" si="159"/>
        <v>0</v>
      </c>
      <c r="EL90" s="329">
        <f t="shared" si="139"/>
        <v>0</v>
      </c>
      <c r="EM90" s="329"/>
      <c r="EN90" s="372">
        <v>77</v>
      </c>
      <c r="EO90" s="95">
        <f t="shared" si="140"/>
        <v>0</v>
      </c>
      <c r="EP90" s="132"/>
      <c r="EQ90" s="95">
        <f t="shared" si="141"/>
        <v>0</v>
      </c>
      <c r="ER90" s="132"/>
      <c r="ES90" s="91"/>
      <c r="ET90" s="132"/>
      <c r="EU90" s="95">
        <f t="shared" si="142"/>
        <v>0</v>
      </c>
      <c r="EV90" s="132"/>
      <c r="EW90" s="327">
        <f t="shared" si="143"/>
        <v>0</v>
      </c>
      <c r="EX90" s="132"/>
      <c r="EY90" s="327">
        <f t="shared" si="95"/>
        <v>0</v>
      </c>
      <c r="EZ90" s="132"/>
      <c r="FA90" s="364">
        <f t="shared" si="160"/>
        <v>0</v>
      </c>
      <c r="FB90" s="95">
        <f t="shared" si="161"/>
        <v>0</v>
      </c>
      <c r="FC90" s="379">
        <f>(INDEX('30 year Cash Flow'!$H$50:$AK$50,1,'Monthly Loan Amortization'!A90)/12)*$EQ$9</f>
        <v>0</v>
      </c>
      <c r="FD90" s="326">
        <f t="shared" si="84"/>
        <v>0</v>
      </c>
      <c r="FE90" s="326">
        <f t="shared" si="85"/>
        <v>0</v>
      </c>
      <c r="FF90" s="326">
        <f t="shared" si="162"/>
        <v>0</v>
      </c>
      <c r="FG90" s="329">
        <f t="shared" si="144"/>
        <v>0</v>
      </c>
    </row>
    <row r="91" spans="1:163" x14ac:dyDescent="0.25">
      <c r="A91" s="132">
        <f t="shared" si="145"/>
        <v>7</v>
      </c>
      <c r="B91" s="71">
        <v>78</v>
      </c>
      <c r="C91" s="68">
        <f t="shared" si="96"/>
        <v>0</v>
      </c>
      <c r="E91" s="68">
        <f t="shared" si="97"/>
        <v>0</v>
      </c>
      <c r="G91" s="91"/>
      <c r="I91" s="68">
        <f t="shared" si="98"/>
        <v>0</v>
      </c>
      <c r="K91" s="72">
        <f t="shared" si="99"/>
        <v>0</v>
      </c>
      <c r="M91" s="72">
        <f t="shared" si="87"/>
        <v>0</v>
      </c>
      <c r="N91" s="66"/>
      <c r="O91" s="69"/>
      <c r="Q91" s="71">
        <v>78</v>
      </c>
      <c r="R91" s="68">
        <f t="shared" si="100"/>
        <v>0</v>
      </c>
      <c r="T91" s="68">
        <f t="shared" si="101"/>
        <v>0</v>
      </c>
      <c r="V91" s="91"/>
      <c r="X91" s="68">
        <f t="shared" si="102"/>
        <v>0</v>
      </c>
      <c r="Z91" s="72">
        <f t="shared" si="103"/>
        <v>0</v>
      </c>
      <c r="AB91" s="72" t="e">
        <f t="shared" si="88"/>
        <v>#REF!</v>
      </c>
      <c r="AD91" s="69"/>
      <c r="AF91" s="71">
        <v>78</v>
      </c>
      <c r="AG91" s="68">
        <f t="shared" si="104"/>
        <v>0</v>
      </c>
      <c r="AI91" s="68">
        <f t="shared" si="105"/>
        <v>0</v>
      </c>
      <c r="AK91" s="91"/>
      <c r="AM91" s="68">
        <f t="shared" si="106"/>
        <v>0</v>
      </c>
      <c r="AO91" s="72">
        <f t="shared" si="107"/>
        <v>0</v>
      </c>
      <c r="AQ91" s="72" t="e">
        <f t="shared" si="89"/>
        <v>#REF!</v>
      </c>
      <c r="AS91" s="69"/>
      <c r="AU91" s="71">
        <v>78</v>
      </c>
      <c r="AV91" s="68">
        <f t="shared" si="108"/>
        <v>0</v>
      </c>
      <c r="AX91" s="68">
        <f t="shared" si="109"/>
        <v>0</v>
      </c>
      <c r="AZ91" s="91"/>
      <c r="BB91" s="68">
        <f t="shared" si="110"/>
        <v>0</v>
      </c>
      <c r="BD91" s="72">
        <f t="shared" si="111"/>
        <v>0</v>
      </c>
      <c r="BF91" s="72" t="e">
        <f t="shared" si="90"/>
        <v>#REF!</v>
      </c>
      <c r="BG91" s="72"/>
      <c r="BH91" s="71">
        <v>78</v>
      </c>
      <c r="BI91" s="68">
        <f t="shared" si="112"/>
        <v>0</v>
      </c>
      <c r="BJ91" s="132"/>
      <c r="BK91" s="68">
        <f t="shared" si="113"/>
        <v>0</v>
      </c>
      <c r="BL91" s="132"/>
      <c r="BM91" s="91"/>
      <c r="BN91" s="132"/>
      <c r="BO91" s="68">
        <f t="shared" si="114"/>
        <v>0</v>
      </c>
      <c r="BP91" s="132"/>
      <c r="BQ91" s="72">
        <f t="shared" si="115"/>
        <v>0</v>
      </c>
      <c r="BR91" s="132"/>
      <c r="BS91" s="72">
        <f t="shared" si="91"/>
        <v>0</v>
      </c>
      <c r="BT91" s="72"/>
      <c r="BU91" s="326">
        <f t="shared" si="146"/>
        <v>0</v>
      </c>
      <c r="BV91" s="326">
        <f t="shared" si="116"/>
        <v>0</v>
      </c>
      <c r="BW91" s="326">
        <f t="shared" si="117"/>
        <v>0</v>
      </c>
      <c r="BX91" s="326">
        <f t="shared" si="118"/>
        <v>0</v>
      </c>
      <c r="BY91" s="326">
        <f t="shared" si="119"/>
        <v>0</v>
      </c>
      <c r="BZ91" s="326">
        <f t="shared" si="147"/>
        <v>0</v>
      </c>
      <c r="CA91" s="329">
        <f t="shared" si="120"/>
        <v>0</v>
      </c>
      <c r="CB91" s="132"/>
      <c r="CC91" s="71">
        <v>78</v>
      </c>
      <c r="CD91" s="68">
        <f t="shared" si="121"/>
        <v>0</v>
      </c>
      <c r="CE91" s="132"/>
      <c r="CF91" s="68">
        <f t="shared" si="122"/>
        <v>0</v>
      </c>
      <c r="CG91" s="132"/>
      <c r="CH91" s="91"/>
      <c r="CI91" s="132"/>
      <c r="CJ91" s="68">
        <f t="shared" si="123"/>
        <v>0</v>
      </c>
      <c r="CK91" s="132"/>
      <c r="CL91" s="72">
        <f t="shared" si="124"/>
        <v>0</v>
      </c>
      <c r="CM91" s="132"/>
      <c r="CN91" s="72">
        <f t="shared" si="92"/>
        <v>0</v>
      </c>
      <c r="CO91" s="132"/>
      <c r="CP91" s="326">
        <f t="shared" si="148"/>
        <v>0</v>
      </c>
      <c r="CQ91" s="326">
        <f t="shared" si="149"/>
        <v>0</v>
      </c>
      <c r="CR91" s="326">
        <f t="shared" si="150"/>
        <v>0</v>
      </c>
      <c r="CS91" s="326">
        <f t="shared" si="125"/>
        <v>0</v>
      </c>
      <c r="CT91" s="326">
        <f t="shared" si="126"/>
        <v>0</v>
      </c>
      <c r="CU91" s="326">
        <f t="shared" si="151"/>
        <v>0</v>
      </c>
      <c r="CV91" s="329">
        <f t="shared" si="127"/>
        <v>0</v>
      </c>
      <c r="CW91" s="69"/>
      <c r="CX91" s="71">
        <v>78</v>
      </c>
      <c r="CY91" s="68">
        <f t="shared" si="128"/>
        <v>0</v>
      </c>
      <c r="CZ91" s="132"/>
      <c r="DA91" s="68">
        <f t="shared" si="129"/>
        <v>0</v>
      </c>
      <c r="DB91" s="132"/>
      <c r="DC91" s="91"/>
      <c r="DD91" s="132"/>
      <c r="DE91" s="68">
        <f t="shared" si="130"/>
        <v>0</v>
      </c>
      <c r="DF91" s="132"/>
      <c r="DG91" s="72">
        <f t="shared" si="131"/>
        <v>0</v>
      </c>
      <c r="DH91" s="132"/>
      <c r="DI91" s="72">
        <f t="shared" si="93"/>
        <v>0</v>
      </c>
      <c r="DJ91" s="72"/>
      <c r="DK91" s="326">
        <f t="shared" si="152"/>
        <v>0</v>
      </c>
      <c r="DL91" s="326">
        <f t="shared" si="153"/>
        <v>0</v>
      </c>
      <c r="DM91" s="326">
        <f t="shared" si="132"/>
        <v>0</v>
      </c>
      <c r="DN91" s="326">
        <f t="shared" si="133"/>
        <v>0</v>
      </c>
      <c r="DO91" s="326">
        <f t="shared" si="134"/>
        <v>0</v>
      </c>
      <c r="DP91" s="326">
        <f t="shared" si="154"/>
        <v>0</v>
      </c>
      <c r="DQ91" s="329">
        <f t="shared" si="155"/>
        <v>0</v>
      </c>
      <c r="DR91" s="72"/>
      <c r="DS91" s="372">
        <v>78</v>
      </c>
      <c r="DT91" s="68">
        <f t="shared" si="135"/>
        <v>0</v>
      </c>
      <c r="DV91" s="68">
        <f t="shared" si="136"/>
        <v>0</v>
      </c>
      <c r="DX91" s="91"/>
      <c r="DZ91" s="68">
        <f t="shared" si="137"/>
        <v>0</v>
      </c>
      <c r="EA91" s="132"/>
      <c r="EB91" s="72">
        <f t="shared" si="138"/>
        <v>0</v>
      </c>
      <c r="EC91" s="132"/>
      <c r="ED91" s="72">
        <f t="shared" si="94"/>
        <v>0</v>
      </c>
      <c r="EF91" s="364">
        <f t="shared" si="156"/>
        <v>0</v>
      </c>
      <c r="EG91" s="95">
        <f t="shared" si="157"/>
        <v>0</v>
      </c>
      <c r="EH91" s="379">
        <f>(INDEX('30 year Cash Flow'!$H$50:$AK$50,1,'Monthly Loan Amortization'!A91)/12)*$DV$9</f>
        <v>0</v>
      </c>
      <c r="EI91" s="326">
        <f t="shared" si="158"/>
        <v>0</v>
      </c>
      <c r="EJ91" s="326">
        <f t="shared" si="86"/>
        <v>0</v>
      </c>
      <c r="EK91" s="326">
        <f t="shared" si="159"/>
        <v>0</v>
      </c>
      <c r="EL91" s="329">
        <f t="shared" si="139"/>
        <v>0</v>
      </c>
      <c r="EM91" s="329"/>
      <c r="EN91" s="372">
        <v>78</v>
      </c>
      <c r="EO91" s="95">
        <f t="shared" si="140"/>
        <v>0</v>
      </c>
      <c r="EP91" s="132"/>
      <c r="EQ91" s="95">
        <f t="shared" si="141"/>
        <v>0</v>
      </c>
      <c r="ER91" s="132"/>
      <c r="ES91" s="91"/>
      <c r="ET91" s="132"/>
      <c r="EU91" s="95">
        <f t="shared" si="142"/>
        <v>0</v>
      </c>
      <c r="EV91" s="132"/>
      <c r="EW91" s="327">
        <f t="shared" si="143"/>
        <v>0</v>
      </c>
      <c r="EX91" s="132"/>
      <c r="EY91" s="327">
        <f t="shared" si="95"/>
        <v>0</v>
      </c>
      <c r="EZ91" s="132"/>
      <c r="FA91" s="364">
        <f t="shared" si="160"/>
        <v>0</v>
      </c>
      <c r="FB91" s="95">
        <f t="shared" si="161"/>
        <v>0</v>
      </c>
      <c r="FC91" s="379">
        <f>(INDEX('30 year Cash Flow'!$H$50:$AK$50,1,'Monthly Loan Amortization'!A91)/12)*$EQ$9</f>
        <v>0</v>
      </c>
      <c r="FD91" s="326">
        <f t="shared" si="84"/>
        <v>0</v>
      </c>
      <c r="FE91" s="326">
        <f t="shared" si="85"/>
        <v>0</v>
      </c>
      <c r="FF91" s="326">
        <f t="shared" si="162"/>
        <v>0</v>
      </c>
      <c r="FG91" s="329">
        <f t="shared" si="144"/>
        <v>0</v>
      </c>
    </row>
    <row r="92" spans="1:163" x14ac:dyDescent="0.25">
      <c r="A92" s="132">
        <f t="shared" si="145"/>
        <v>7</v>
      </c>
      <c r="B92" s="71">
        <v>79</v>
      </c>
      <c r="C92" s="68">
        <f t="shared" si="96"/>
        <v>0</v>
      </c>
      <c r="E92" s="68">
        <f t="shared" si="97"/>
        <v>0</v>
      </c>
      <c r="G92" s="91"/>
      <c r="I92" s="68">
        <f t="shared" si="98"/>
        <v>0</v>
      </c>
      <c r="K92" s="72">
        <f t="shared" si="99"/>
        <v>0</v>
      </c>
      <c r="M92" s="72">
        <f t="shared" si="87"/>
        <v>0</v>
      </c>
      <c r="N92" s="66"/>
      <c r="O92" s="69"/>
      <c r="Q92" s="71">
        <v>79</v>
      </c>
      <c r="R92" s="68">
        <f t="shared" si="100"/>
        <v>0</v>
      </c>
      <c r="T92" s="68">
        <f t="shared" si="101"/>
        <v>0</v>
      </c>
      <c r="V92" s="91"/>
      <c r="X92" s="68">
        <f t="shared" si="102"/>
        <v>0</v>
      </c>
      <c r="Z92" s="72">
        <f t="shared" si="103"/>
        <v>0</v>
      </c>
      <c r="AB92" s="72" t="e">
        <f t="shared" si="88"/>
        <v>#REF!</v>
      </c>
      <c r="AD92" s="69"/>
      <c r="AF92" s="71">
        <v>79</v>
      </c>
      <c r="AG92" s="68">
        <f t="shared" si="104"/>
        <v>0</v>
      </c>
      <c r="AI92" s="68">
        <f t="shared" si="105"/>
        <v>0</v>
      </c>
      <c r="AK92" s="91"/>
      <c r="AM92" s="68">
        <f t="shared" si="106"/>
        <v>0</v>
      </c>
      <c r="AO92" s="72">
        <f t="shared" si="107"/>
        <v>0</v>
      </c>
      <c r="AQ92" s="72" t="e">
        <f t="shared" si="89"/>
        <v>#REF!</v>
      </c>
      <c r="AS92" s="69"/>
      <c r="AU92" s="71">
        <v>79</v>
      </c>
      <c r="AV92" s="68">
        <f t="shared" si="108"/>
        <v>0</v>
      </c>
      <c r="AX92" s="68">
        <f t="shared" si="109"/>
        <v>0</v>
      </c>
      <c r="AZ92" s="91"/>
      <c r="BB92" s="68">
        <f t="shared" si="110"/>
        <v>0</v>
      </c>
      <c r="BD92" s="72">
        <f t="shared" si="111"/>
        <v>0</v>
      </c>
      <c r="BF92" s="72" t="e">
        <f t="shared" si="90"/>
        <v>#REF!</v>
      </c>
      <c r="BG92" s="72"/>
      <c r="BH92" s="71">
        <v>79</v>
      </c>
      <c r="BI92" s="68">
        <f t="shared" si="112"/>
        <v>0</v>
      </c>
      <c r="BJ92" s="132"/>
      <c r="BK92" s="68">
        <f t="shared" si="113"/>
        <v>0</v>
      </c>
      <c r="BL92" s="132"/>
      <c r="BM92" s="91"/>
      <c r="BN92" s="132"/>
      <c r="BO92" s="68">
        <f t="shared" si="114"/>
        <v>0</v>
      </c>
      <c r="BP92" s="132"/>
      <c r="BQ92" s="72">
        <f t="shared" si="115"/>
        <v>0</v>
      </c>
      <c r="BR92" s="132"/>
      <c r="BS92" s="72">
        <f t="shared" si="91"/>
        <v>0</v>
      </c>
      <c r="BT92" s="72"/>
      <c r="BU92" s="326">
        <f t="shared" si="146"/>
        <v>0</v>
      </c>
      <c r="BV92" s="326">
        <f t="shared" si="116"/>
        <v>0</v>
      </c>
      <c r="BW92" s="326">
        <f t="shared" si="117"/>
        <v>0</v>
      </c>
      <c r="BX92" s="326">
        <f t="shared" si="118"/>
        <v>0</v>
      </c>
      <c r="BY92" s="326">
        <f t="shared" si="119"/>
        <v>0</v>
      </c>
      <c r="BZ92" s="326">
        <f t="shared" si="147"/>
        <v>0</v>
      </c>
      <c r="CA92" s="329">
        <f t="shared" si="120"/>
        <v>0</v>
      </c>
      <c r="CB92" s="132"/>
      <c r="CC92" s="71">
        <v>79</v>
      </c>
      <c r="CD92" s="68">
        <f t="shared" si="121"/>
        <v>0</v>
      </c>
      <c r="CE92" s="132"/>
      <c r="CF92" s="68">
        <f t="shared" si="122"/>
        <v>0</v>
      </c>
      <c r="CG92" s="132"/>
      <c r="CH92" s="91"/>
      <c r="CI92" s="132"/>
      <c r="CJ92" s="68">
        <f t="shared" si="123"/>
        <v>0</v>
      </c>
      <c r="CK92" s="132"/>
      <c r="CL92" s="72">
        <f t="shared" si="124"/>
        <v>0</v>
      </c>
      <c r="CM92" s="132"/>
      <c r="CN92" s="72">
        <f t="shared" si="92"/>
        <v>0</v>
      </c>
      <c r="CO92" s="132"/>
      <c r="CP92" s="326">
        <f t="shared" si="148"/>
        <v>0</v>
      </c>
      <c r="CQ92" s="326">
        <f t="shared" si="149"/>
        <v>0</v>
      </c>
      <c r="CR92" s="326">
        <f t="shared" si="150"/>
        <v>0</v>
      </c>
      <c r="CS92" s="326">
        <f t="shared" si="125"/>
        <v>0</v>
      </c>
      <c r="CT92" s="326">
        <f t="shared" si="126"/>
        <v>0</v>
      </c>
      <c r="CU92" s="326">
        <f t="shared" si="151"/>
        <v>0</v>
      </c>
      <c r="CV92" s="329">
        <f t="shared" si="127"/>
        <v>0</v>
      </c>
      <c r="CW92" s="69"/>
      <c r="CX92" s="71">
        <v>79</v>
      </c>
      <c r="CY92" s="68">
        <f t="shared" si="128"/>
        <v>0</v>
      </c>
      <c r="CZ92" s="132"/>
      <c r="DA92" s="68">
        <f t="shared" si="129"/>
        <v>0</v>
      </c>
      <c r="DB92" s="132"/>
      <c r="DC92" s="91"/>
      <c r="DD92" s="132"/>
      <c r="DE92" s="68">
        <f t="shared" si="130"/>
        <v>0</v>
      </c>
      <c r="DF92" s="132"/>
      <c r="DG92" s="72">
        <f t="shared" si="131"/>
        <v>0</v>
      </c>
      <c r="DH92" s="132"/>
      <c r="DI92" s="72">
        <f t="shared" si="93"/>
        <v>0</v>
      </c>
      <c r="DJ92" s="72"/>
      <c r="DK92" s="326">
        <f t="shared" si="152"/>
        <v>0</v>
      </c>
      <c r="DL92" s="326">
        <f t="shared" si="153"/>
        <v>0</v>
      </c>
      <c r="DM92" s="326">
        <f t="shared" si="132"/>
        <v>0</v>
      </c>
      <c r="DN92" s="326">
        <f t="shared" si="133"/>
        <v>0</v>
      </c>
      <c r="DO92" s="326">
        <f t="shared" si="134"/>
        <v>0</v>
      </c>
      <c r="DP92" s="326">
        <f t="shared" si="154"/>
        <v>0</v>
      </c>
      <c r="DQ92" s="329">
        <f t="shared" si="155"/>
        <v>0</v>
      </c>
      <c r="DR92" s="72"/>
      <c r="DS92" s="372">
        <v>79</v>
      </c>
      <c r="DT92" s="68">
        <f t="shared" si="135"/>
        <v>0</v>
      </c>
      <c r="DV92" s="68">
        <f t="shared" si="136"/>
        <v>0</v>
      </c>
      <c r="DX92" s="91"/>
      <c r="DZ92" s="68">
        <f t="shared" si="137"/>
        <v>0</v>
      </c>
      <c r="EA92" s="132"/>
      <c r="EB92" s="72">
        <f t="shared" si="138"/>
        <v>0</v>
      </c>
      <c r="EC92" s="132"/>
      <c r="ED92" s="72">
        <f t="shared" si="94"/>
        <v>0</v>
      </c>
      <c r="EF92" s="364">
        <f t="shared" si="156"/>
        <v>0</v>
      </c>
      <c r="EG92" s="95">
        <f t="shared" si="157"/>
        <v>0</v>
      </c>
      <c r="EH92" s="379">
        <f>(INDEX('30 year Cash Flow'!$H$50:$AK$50,1,'Monthly Loan Amortization'!A92)/12)*$DV$9</f>
        <v>0</v>
      </c>
      <c r="EI92" s="326">
        <f t="shared" si="158"/>
        <v>0</v>
      </c>
      <c r="EJ92" s="326">
        <f t="shared" si="86"/>
        <v>0</v>
      </c>
      <c r="EK92" s="326">
        <f t="shared" si="159"/>
        <v>0</v>
      </c>
      <c r="EL92" s="329">
        <f t="shared" si="139"/>
        <v>0</v>
      </c>
      <c r="EM92" s="329"/>
      <c r="EN92" s="372">
        <v>79</v>
      </c>
      <c r="EO92" s="95">
        <f t="shared" si="140"/>
        <v>0</v>
      </c>
      <c r="EP92" s="132"/>
      <c r="EQ92" s="95">
        <f t="shared" si="141"/>
        <v>0</v>
      </c>
      <c r="ER92" s="132"/>
      <c r="ES92" s="91"/>
      <c r="ET92" s="132"/>
      <c r="EU92" s="95">
        <f t="shared" si="142"/>
        <v>0</v>
      </c>
      <c r="EV92" s="132"/>
      <c r="EW92" s="327">
        <f t="shared" si="143"/>
        <v>0</v>
      </c>
      <c r="EX92" s="132"/>
      <c r="EY92" s="327">
        <f t="shared" si="95"/>
        <v>0</v>
      </c>
      <c r="EZ92" s="132"/>
      <c r="FA92" s="364">
        <f t="shared" si="160"/>
        <v>0</v>
      </c>
      <c r="FB92" s="95">
        <f t="shared" si="161"/>
        <v>0</v>
      </c>
      <c r="FC92" s="379">
        <f>(INDEX('30 year Cash Flow'!$H$50:$AK$50,1,'Monthly Loan Amortization'!A92)/12)*$EQ$9</f>
        <v>0</v>
      </c>
      <c r="FD92" s="326">
        <f t="shared" si="84"/>
        <v>0</v>
      </c>
      <c r="FE92" s="326">
        <f t="shared" si="85"/>
        <v>0</v>
      </c>
      <c r="FF92" s="326">
        <f t="shared" si="162"/>
        <v>0</v>
      </c>
      <c r="FG92" s="329">
        <f t="shared" si="144"/>
        <v>0</v>
      </c>
    </row>
    <row r="93" spans="1:163" x14ac:dyDescent="0.25">
      <c r="A93" s="132">
        <f t="shared" si="145"/>
        <v>7</v>
      </c>
      <c r="B93" s="71">
        <v>80</v>
      </c>
      <c r="C93" s="68">
        <f t="shared" si="96"/>
        <v>0</v>
      </c>
      <c r="E93" s="68">
        <f t="shared" si="97"/>
        <v>0</v>
      </c>
      <c r="G93" s="91"/>
      <c r="I93" s="68">
        <f t="shared" si="98"/>
        <v>0</v>
      </c>
      <c r="K93" s="72">
        <f t="shared" si="99"/>
        <v>0</v>
      </c>
      <c r="M93" s="72">
        <f t="shared" si="87"/>
        <v>0</v>
      </c>
      <c r="N93" s="66"/>
      <c r="O93" s="69"/>
      <c r="Q93" s="71">
        <v>80</v>
      </c>
      <c r="R93" s="68">
        <f t="shared" si="100"/>
        <v>0</v>
      </c>
      <c r="T93" s="68">
        <f t="shared" si="101"/>
        <v>0</v>
      </c>
      <c r="V93" s="91"/>
      <c r="X93" s="68">
        <f t="shared" si="102"/>
        <v>0</v>
      </c>
      <c r="Z93" s="72">
        <f t="shared" si="103"/>
        <v>0</v>
      </c>
      <c r="AB93" s="72" t="e">
        <f t="shared" si="88"/>
        <v>#REF!</v>
      </c>
      <c r="AD93" s="69"/>
      <c r="AF93" s="71">
        <v>80</v>
      </c>
      <c r="AG93" s="68">
        <f t="shared" si="104"/>
        <v>0</v>
      </c>
      <c r="AI93" s="68">
        <f t="shared" si="105"/>
        <v>0</v>
      </c>
      <c r="AK93" s="91"/>
      <c r="AM93" s="68">
        <f t="shared" si="106"/>
        <v>0</v>
      </c>
      <c r="AO93" s="72">
        <f t="shared" si="107"/>
        <v>0</v>
      </c>
      <c r="AQ93" s="72" t="e">
        <f t="shared" si="89"/>
        <v>#REF!</v>
      </c>
      <c r="AS93" s="69"/>
      <c r="AU93" s="71">
        <v>80</v>
      </c>
      <c r="AV93" s="68">
        <f t="shared" si="108"/>
        <v>0</v>
      </c>
      <c r="AX93" s="68">
        <f t="shared" si="109"/>
        <v>0</v>
      </c>
      <c r="AZ93" s="91"/>
      <c r="BB93" s="68">
        <f t="shared" si="110"/>
        <v>0</v>
      </c>
      <c r="BD93" s="72">
        <f t="shared" si="111"/>
        <v>0</v>
      </c>
      <c r="BF93" s="72" t="e">
        <f t="shared" si="90"/>
        <v>#REF!</v>
      </c>
      <c r="BG93" s="72"/>
      <c r="BH93" s="71">
        <v>80</v>
      </c>
      <c r="BI93" s="68">
        <f t="shared" si="112"/>
        <v>0</v>
      </c>
      <c r="BJ93" s="132"/>
      <c r="BK93" s="68">
        <f t="shared" si="113"/>
        <v>0</v>
      </c>
      <c r="BL93" s="132"/>
      <c r="BM93" s="91"/>
      <c r="BN93" s="132"/>
      <c r="BO93" s="68">
        <f t="shared" si="114"/>
        <v>0</v>
      </c>
      <c r="BP93" s="132"/>
      <c r="BQ93" s="72">
        <f t="shared" si="115"/>
        <v>0</v>
      </c>
      <c r="BR93" s="132"/>
      <c r="BS93" s="72">
        <f t="shared" si="91"/>
        <v>0</v>
      </c>
      <c r="BT93" s="72"/>
      <c r="BU93" s="326">
        <f t="shared" si="146"/>
        <v>0</v>
      </c>
      <c r="BV93" s="326">
        <f t="shared" si="116"/>
        <v>0</v>
      </c>
      <c r="BW93" s="326">
        <f t="shared" si="117"/>
        <v>0</v>
      </c>
      <c r="BX93" s="326">
        <f t="shared" si="118"/>
        <v>0</v>
      </c>
      <c r="BY93" s="326">
        <f t="shared" si="119"/>
        <v>0</v>
      </c>
      <c r="BZ93" s="326">
        <f t="shared" si="147"/>
        <v>0</v>
      </c>
      <c r="CA93" s="329">
        <f t="shared" si="120"/>
        <v>0</v>
      </c>
      <c r="CB93" s="132"/>
      <c r="CC93" s="71">
        <v>80</v>
      </c>
      <c r="CD93" s="68">
        <f t="shared" si="121"/>
        <v>0</v>
      </c>
      <c r="CE93" s="132"/>
      <c r="CF93" s="68">
        <f t="shared" si="122"/>
        <v>0</v>
      </c>
      <c r="CG93" s="132"/>
      <c r="CH93" s="91"/>
      <c r="CI93" s="132"/>
      <c r="CJ93" s="68">
        <f t="shared" si="123"/>
        <v>0</v>
      </c>
      <c r="CK93" s="132"/>
      <c r="CL93" s="72">
        <f t="shared" si="124"/>
        <v>0</v>
      </c>
      <c r="CM93" s="132"/>
      <c r="CN93" s="72">
        <f t="shared" si="92"/>
        <v>0</v>
      </c>
      <c r="CO93" s="132"/>
      <c r="CP93" s="326">
        <f t="shared" si="148"/>
        <v>0</v>
      </c>
      <c r="CQ93" s="326">
        <f t="shared" si="149"/>
        <v>0</v>
      </c>
      <c r="CR93" s="326">
        <f t="shared" si="150"/>
        <v>0</v>
      </c>
      <c r="CS93" s="326">
        <f t="shared" si="125"/>
        <v>0</v>
      </c>
      <c r="CT93" s="326">
        <f t="shared" si="126"/>
        <v>0</v>
      </c>
      <c r="CU93" s="326">
        <f t="shared" si="151"/>
        <v>0</v>
      </c>
      <c r="CV93" s="329">
        <f t="shared" si="127"/>
        <v>0</v>
      </c>
      <c r="CW93" s="69"/>
      <c r="CX93" s="71">
        <v>80</v>
      </c>
      <c r="CY93" s="68">
        <f t="shared" si="128"/>
        <v>0</v>
      </c>
      <c r="CZ93" s="132"/>
      <c r="DA93" s="68">
        <f t="shared" si="129"/>
        <v>0</v>
      </c>
      <c r="DB93" s="132"/>
      <c r="DC93" s="91"/>
      <c r="DD93" s="132"/>
      <c r="DE93" s="68">
        <f t="shared" si="130"/>
        <v>0</v>
      </c>
      <c r="DF93" s="132"/>
      <c r="DG93" s="72">
        <f t="shared" si="131"/>
        <v>0</v>
      </c>
      <c r="DH93" s="132"/>
      <c r="DI93" s="72">
        <f t="shared" si="93"/>
        <v>0</v>
      </c>
      <c r="DJ93" s="72"/>
      <c r="DK93" s="326">
        <f t="shared" si="152"/>
        <v>0</v>
      </c>
      <c r="DL93" s="326">
        <f t="shared" si="153"/>
        <v>0</v>
      </c>
      <c r="DM93" s="326">
        <f t="shared" si="132"/>
        <v>0</v>
      </c>
      <c r="DN93" s="326">
        <f t="shared" si="133"/>
        <v>0</v>
      </c>
      <c r="DO93" s="326">
        <f t="shared" si="134"/>
        <v>0</v>
      </c>
      <c r="DP93" s="326">
        <f t="shared" si="154"/>
        <v>0</v>
      </c>
      <c r="DQ93" s="329">
        <f t="shared" si="155"/>
        <v>0</v>
      </c>
      <c r="DR93" s="72"/>
      <c r="DS93" s="372">
        <v>80</v>
      </c>
      <c r="DT93" s="68">
        <f t="shared" si="135"/>
        <v>0</v>
      </c>
      <c r="DV93" s="68">
        <f t="shared" si="136"/>
        <v>0</v>
      </c>
      <c r="DX93" s="91"/>
      <c r="DZ93" s="68">
        <f t="shared" si="137"/>
        <v>0</v>
      </c>
      <c r="EA93" s="132"/>
      <c r="EB93" s="72">
        <f t="shared" si="138"/>
        <v>0</v>
      </c>
      <c r="EC93" s="132"/>
      <c r="ED93" s="72">
        <f t="shared" si="94"/>
        <v>0</v>
      </c>
      <c r="EF93" s="364">
        <f t="shared" si="156"/>
        <v>0</v>
      </c>
      <c r="EG93" s="95">
        <f t="shared" si="157"/>
        <v>0</v>
      </c>
      <c r="EH93" s="379">
        <f>(INDEX('30 year Cash Flow'!$H$50:$AK$50,1,'Monthly Loan Amortization'!A93)/12)*$DV$9</f>
        <v>0</v>
      </c>
      <c r="EI93" s="326">
        <f t="shared" si="158"/>
        <v>0</v>
      </c>
      <c r="EJ93" s="326">
        <f t="shared" si="86"/>
        <v>0</v>
      </c>
      <c r="EK93" s="326">
        <f t="shared" si="159"/>
        <v>0</v>
      </c>
      <c r="EL93" s="329">
        <f t="shared" si="139"/>
        <v>0</v>
      </c>
      <c r="EM93" s="329"/>
      <c r="EN93" s="372">
        <v>80</v>
      </c>
      <c r="EO93" s="95">
        <f t="shared" si="140"/>
        <v>0</v>
      </c>
      <c r="EP93" s="132"/>
      <c r="EQ93" s="95">
        <f t="shared" si="141"/>
        <v>0</v>
      </c>
      <c r="ER93" s="132"/>
      <c r="ES93" s="91"/>
      <c r="ET93" s="132"/>
      <c r="EU93" s="95">
        <f t="shared" si="142"/>
        <v>0</v>
      </c>
      <c r="EV93" s="132"/>
      <c r="EW93" s="327">
        <f t="shared" si="143"/>
        <v>0</v>
      </c>
      <c r="EX93" s="132"/>
      <c r="EY93" s="327">
        <f t="shared" si="95"/>
        <v>0</v>
      </c>
      <c r="EZ93" s="132"/>
      <c r="FA93" s="364">
        <f t="shared" si="160"/>
        <v>0</v>
      </c>
      <c r="FB93" s="95">
        <f t="shared" si="161"/>
        <v>0</v>
      </c>
      <c r="FC93" s="379">
        <f>(INDEX('30 year Cash Flow'!$H$50:$AK$50,1,'Monthly Loan Amortization'!A93)/12)*$EQ$9</f>
        <v>0</v>
      </c>
      <c r="FD93" s="326">
        <f t="shared" si="84"/>
        <v>0</v>
      </c>
      <c r="FE93" s="326">
        <f t="shared" si="85"/>
        <v>0</v>
      </c>
      <c r="FF93" s="326">
        <f t="shared" si="162"/>
        <v>0</v>
      </c>
      <c r="FG93" s="329">
        <f t="shared" si="144"/>
        <v>0</v>
      </c>
    </row>
    <row r="94" spans="1:163" x14ac:dyDescent="0.25">
      <c r="A94" s="132">
        <f t="shared" si="145"/>
        <v>7</v>
      </c>
      <c r="B94" s="71">
        <v>81</v>
      </c>
      <c r="C94" s="68">
        <f t="shared" si="96"/>
        <v>0</v>
      </c>
      <c r="E94" s="68">
        <f t="shared" si="97"/>
        <v>0</v>
      </c>
      <c r="G94" s="91"/>
      <c r="I94" s="68">
        <f t="shared" si="98"/>
        <v>0</v>
      </c>
      <c r="K94" s="72">
        <f t="shared" si="99"/>
        <v>0</v>
      </c>
      <c r="M94" s="72">
        <f t="shared" si="87"/>
        <v>0</v>
      </c>
      <c r="N94" s="66"/>
      <c r="O94" s="69"/>
      <c r="Q94" s="71">
        <v>81</v>
      </c>
      <c r="R94" s="68">
        <f t="shared" si="100"/>
        <v>0</v>
      </c>
      <c r="T94" s="68">
        <f t="shared" si="101"/>
        <v>0</v>
      </c>
      <c r="V94" s="91"/>
      <c r="X94" s="68">
        <f t="shared" si="102"/>
        <v>0</v>
      </c>
      <c r="Z94" s="72">
        <f t="shared" si="103"/>
        <v>0</v>
      </c>
      <c r="AB94" s="72" t="e">
        <f t="shared" si="88"/>
        <v>#REF!</v>
      </c>
      <c r="AD94" s="69"/>
      <c r="AF94" s="71">
        <v>81</v>
      </c>
      <c r="AG94" s="68">
        <f t="shared" si="104"/>
        <v>0</v>
      </c>
      <c r="AI94" s="68">
        <f t="shared" si="105"/>
        <v>0</v>
      </c>
      <c r="AK94" s="91"/>
      <c r="AM94" s="68">
        <f t="shared" si="106"/>
        <v>0</v>
      </c>
      <c r="AO94" s="72">
        <f t="shared" si="107"/>
        <v>0</v>
      </c>
      <c r="AQ94" s="72" t="e">
        <f t="shared" si="89"/>
        <v>#REF!</v>
      </c>
      <c r="AS94" s="69"/>
      <c r="AU94" s="71">
        <v>81</v>
      </c>
      <c r="AV94" s="68">
        <f t="shared" si="108"/>
        <v>0</v>
      </c>
      <c r="AX94" s="68">
        <f t="shared" si="109"/>
        <v>0</v>
      </c>
      <c r="AZ94" s="91"/>
      <c r="BB94" s="68">
        <f t="shared" si="110"/>
        <v>0</v>
      </c>
      <c r="BD94" s="72">
        <f t="shared" si="111"/>
        <v>0</v>
      </c>
      <c r="BF94" s="72" t="e">
        <f t="shared" si="90"/>
        <v>#REF!</v>
      </c>
      <c r="BG94" s="72"/>
      <c r="BH94" s="71">
        <v>81</v>
      </c>
      <c r="BI94" s="68">
        <f t="shared" si="112"/>
        <v>0</v>
      </c>
      <c r="BJ94" s="132"/>
      <c r="BK94" s="68">
        <f t="shared" si="113"/>
        <v>0</v>
      </c>
      <c r="BL94" s="132"/>
      <c r="BM94" s="91"/>
      <c r="BN94" s="132"/>
      <c r="BO94" s="68">
        <f t="shared" si="114"/>
        <v>0</v>
      </c>
      <c r="BP94" s="132"/>
      <c r="BQ94" s="72">
        <f t="shared" si="115"/>
        <v>0</v>
      </c>
      <c r="BR94" s="132"/>
      <c r="BS94" s="72">
        <f t="shared" si="91"/>
        <v>0</v>
      </c>
      <c r="BT94" s="72"/>
      <c r="BU94" s="326">
        <f t="shared" si="146"/>
        <v>0</v>
      </c>
      <c r="BV94" s="326">
        <f t="shared" si="116"/>
        <v>0</v>
      </c>
      <c r="BW94" s="326">
        <f t="shared" si="117"/>
        <v>0</v>
      </c>
      <c r="BX94" s="326">
        <f t="shared" si="118"/>
        <v>0</v>
      </c>
      <c r="BY94" s="326">
        <f t="shared" si="119"/>
        <v>0</v>
      </c>
      <c r="BZ94" s="326">
        <f t="shared" si="147"/>
        <v>0</v>
      </c>
      <c r="CA94" s="329">
        <f t="shared" si="120"/>
        <v>0</v>
      </c>
      <c r="CB94" s="132"/>
      <c r="CC94" s="71">
        <v>81</v>
      </c>
      <c r="CD94" s="68">
        <f t="shared" si="121"/>
        <v>0</v>
      </c>
      <c r="CE94" s="132"/>
      <c r="CF94" s="68">
        <f t="shared" si="122"/>
        <v>0</v>
      </c>
      <c r="CG94" s="132"/>
      <c r="CH94" s="91"/>
      <c r="CI94" s="132"/>
      <c r="CJ94" s="68">
        <f t="shared" si="123"/>
        <v>0</v>
      </c>
      <c r="CK94" s="132"/>
      <c r="CL94" s="72">
        <f t="shared" si="124"/>
        <v>0</v>
      </c>
      <c r="CM94" s="132"/>
      <c r="CN94" s="72">
        <f t="shared" si="92"/>
        <v>0</v>
      </c>
      <c r="CO94" s="132"/>
      <c r="CP94" s="326">
        <f t="shared" si="148"/>
        <v>0</v>
      </c>
      <c r="CQ94" s="326">
        <f t="shared" si="149"/>
        <v>0</v>
      </c>
      <c r="CR94" s="326">
        <f t="shared" si="150"/>
        <v>0</v>
      </c>
      <c r="CS94" s="326">
        <f t="shared" si="125"/>
        <v>0</v>
      </c>
      <c r="CT94" s="326">
        <f t="shared" si="126"/>
        <v>0</v>
      </c>
      <c r="CU94" s="326">
        <f t="shared" si="151"/>
        <v>0</v>
      </c>
      <c r="CV94" s="329">
        <f t="shared" si="127"/>
        <v>0</v>
      </c>
      <c r="CW94" s="69"/>
      <c r="CX94" s="71">
        <v>81</v>
      </c>
      <c r="CY94" s="68">
        <f t="shared" si="128"/>
        <v>0</v>
      </c>
      <c r="CZ94" s="132"/>
      <c r="DA94" s="68">
        <f t="shared" si="129"/>
        <v>0</v>
      </c>
      <c r="DB94" s="132"/>
      <c r="DC94" s="91"/>
      <c r="DD94" s="132"/>
      <c r="DE94" s="68">
        <f t="shared" si="130"/>
        <v>0</v>
      </c>
      <c r="DF94" s="132"/>
      <c r="DG94" s="72">
        <f t="shared" si="131"/>
        <v>0</v>
      </c>
      <c r="DH94" s="132"/>
      <c r="DI94" s="72">
        <f t="shared" si="93"/>
        <v>0</v>
      </c>
      <c r="DJ94" s="72"/>
      <c r="DK94" s="326">
        <f t="shared" si="152"/>
        <v>0</v>
      </c>
      <c r="DL94" s="326">
        <f t="shared" si="153"/>
        <v>0</v>
      </c>
      <c r="DM94" s="326">
        <f t="shared" si="132"/>
        <v>0</v>
      </c>
      <c r="DN94" s="326">
        <f t="shared" si="133"/>
        <v>0</v>
      </c>
      <c r="DO94" s="326">
        <f t="shared" si="134"/>
        <v>0</v>
      </c>
      <c r="DP94" s="326">
        <f t="shared" si="154"/>
        <v>0</v>
      </c>
      <c r="DQ94" s="329">
        <f t="shared" si="155"/>
        <v>0</v>
      </c>
      <c r="DR94" s="72"/>
      <c r="DS94" s="372">
        <v>81</v>
      </c>
      <c r="DT94" s="68">
        <f t="shared" si="135"/>
        <v>0</v>
      </c>
      <c r="DV94" s="68">
        <f t="shared" si="136"/>
        <v>0</v>
      </c>
      <c r="DX94" s="91"/>
      <c r="DZ94" s="68">
        <f t="shared" si="137"/>
        <v>0</v>
      </c>
      <c r="EA94" s="132"/>
      <c r="EB94" s="72">
        <f t="shared" si="138"/>
        <v>0</v>
      </c>
      <c r="EC94" s="132"/>
      <c r="ED94" s="72">
        <f t="shared" si="94"/>
        <v>0</v>
      </c>
      <c r="EF94" s="364">
        <f t="shared" si="156"/>
        <v>0</v>
      </c>
      <c r="EG94" s="95">
        <f t="shared" si="157"/>
        <v>0</v>
      </c>
      <c r="EH94" s="379">
        <f>(INDEX('30 year Cash Flow'!$H$50:$AK$50,1,'Monthly Loan Amortization'!A94)/12)*$DV$9</f>
        <v>0</v>
      </c>
      <c r="EI94" s="326">
        <f t="shared" si="158"/>
        <v>0</v>
      </c>
      <c r="EJ94" s="326">
        <f t="shared" si="86"/>
        <v>0</v>
      </c>
      <c r="EK94" s="326">
        <f t="shared" si="159"/>
        <v>0</v>
      </c>
      <c r="EL94" s="329">
        <f t="shared" si="139"/>
        <v>0</v>
      </c>
      <c r="EM94" s="329"/>
      <c r="EN94" s="372">
        <v>81</v>
      </c>
      <c r="EO94" s="95">
        <f t="shared" si="140"/>
        <v>0</v>
      </c>
      <c r="EP94" s="132"/>
      <c r="EQ94" s="95">
        <f t="shared" si="141"/>
        <v>0</v>
      </c>
      <c r="ER94" s="132"/>
      <c r="ES94" s="91"/>
      <c r="ET94" s="132"/>
      <c r="EU94" s="95">
        <f t="shared" si="142"/>
        <v>0</v>
      </c>
      <c r="EV94" s="132"/>
      <c r="EW94" s="327">
        <f t="shared" si="143"/>
        <v>0</v>
      </c>
      <c r="EX94" s="132"/>
      <c r="EY94" s="327">
        <f t="shared" si="95"/>
        <v>0</v>
      </c>
      <c r="EZ94" s="132"/>
      <c r="FA94" s="364">
        <f t="shared" si="160"/>
        <v>0</v>
      </c>
      <c r="FB94" s="95">
        <f t="shared" si="161"/>
        <v>0</v>
      </c>
      <c r="FC94" s="379">
        <f>(INDEX('30 year Cash Flow'!$H$50:$AK$50,1,'Monthly Loan Amortization'!A94)/12)*$EQ$9</f>
        <v>0</v>
      </c>
      <c r="FD94" s="326">
        <f t="shared" si="84"/>
        <v>0</v>
      </c>
      <c r="FE94" s="326">
        <f t="shared" si="85"/>
        <v>0</v>
      </c>
      <c r="FF94" s="326">
        <f t="shared" si="162"/>
        <v>0</v>
      </c>
      <c r="FG94" s="329">
        <f t="shared" si="144"/>
        <v>0</v>
      </c>
    </row>
    <row r="95" spans="1:163" x14ac:dyDescent="0.25">
      <c r="A95" s="132">
        <f t="shared" si="145"/>
        <v>7</v>
      </c>
      <c r="B95" s="71">
        <v>82</v>
      </c>
      <c r="C95" s="68">
        <f t="shared" si="96"/>
        <v>0</v>
      </c>
      <c r="E95" s="68">
        <f t="shared" si="97"/>
        <v>0</v>
      </c>
      <c r="G95" s="91"/>
      <c r="I95" s="68">
        <f t="shared" si="98"/>
        <v>0</v>
      </c>
      <c r="K95" s="72">
        <f t="shared" si="99"/>
        <v>0</v>
      </c>
      <c r="M95" s="72">
        <f t="shared" si="87"/>
        <v>0</v>
      </c>
      <c r="N95" s="66"/>
      <c r="O95" s="69"/>
      <c r="Q95" s="71">
        <v>82</v>
      </c>
      <c r="R95" s="68">
        <f t="shared" si="100"/>
        <v>0</v>
      </c>
      <c r="T95" s="68">
        <f t="shared" si="101"/>
        <v>0</v>
      </c>
      <c r="V95" s="91"/>
      <c r="X95" s="68">
        <f t="shared" si="102"/>
        <v>0</v>
      </c>
      <c r="Z95" s="72">
        <f t="shared" si="103"/>
        <v>0</v>
      </c>
      <c r="AB95" s="72" t="e">
        <f t="shared" si="88"/>
        <v>#REF!</v>
      </c>
      <c r="AD95" s="69"/>
      <c r="AF95" s="71">
        <v>82</v>
      </c>
      <c r="AG95" s="68">
        <f t="shared" si="104"/>
        <v>0</v>
      </c>
      <c r="AI95" s="68">
        <f t="shared" si="105"/>
        <v>0</v>
      </c>
      <c r="AK95" s="91"/>
      <c r="AM95" s="68">
        <f t="shared" si="106"/>
        <v>0</v>
      </c>
      <c r="AO95" s="72">
        <f t="shared" si="107"/>
        <v>0</v>
      </c>
      <c r="AQ95" s="72" t="e">
        <f t="shared" si="89"/>
        <v>#REF!</v>
      </c>
      <c r="AS95" s="69"/>
      <c r="AU95" s="71">
        <v>82</v>
      </c>
      <c r="AV95" s="68">
        <f t="shared" si="108"/>
        <v>0</v>
      </c>
      <c r="AX95" s="68">
        <f t="shared" si="109"/>
        <v>0</v>
      </c>
      <c r="AZ95" s="91"/>
      <c r="BB95" s="68">
        <f t="shared" si="110"/>
        <v>0</v>
      </c>
      <c r="BD95" s="72">
        <f t="shared" si="111"/>
        <v>0</v>
      </c>
      <c r="BF95" s="72" t="e">
        <f t="shared" si="90"/>
        <v>#REF!</v>
      </c>
      <c r="BG95" s="72"/>
      <c r="BH95" s="71">
        <v>82</v>
      </c>
      <c r="BI95" s="68">
        <f t="shared" si="112"/>
        <v>0</v>
      </c>
      <c r="BJ95" s="132"/>
      <c r="BK95" s="68">
        <f t="shared" si="113"/>
        <v>0</v>
      </c>
      <c r="BL95" s="132"/>
      <c r="BM95" s="91"/>
      <c r="BN95" s="132"/>
      <c r="BO95" s="68">
        <f t="shared" si="114"/>
        <v>0</v>
      </c>
      <c r="BP95" s="132"/>
      <c r="BQ95" s="72">
        <f t="shared" si="115"/>
        <v>0</v>
      </c>
      <c r="BR95" s="132"/>
      <c r="BS95" s="72">
        <f t="shared" si="91"/>
        <v>0</v>
      </c>
      <c r="BT95" s="72"/>
      <c r="BU95" s="326">
        <f t="shared" si="146"/>
        <v>0</v>
      </c>
      <c r="BV95" s="326">
        <f t="shared" si="116"/>
        <v>0</v>
      </c>
      <c r="BW95" s="326">
        <f t="shared" si="117"/>
        <v>0</v>
      </c>
      <c r="BX95" s="326">
        <f t="shared" si="118"/>
        <v>0</v>
      </c>
      <c r="BY95" s="326">
        <f t="shared" si="119"/>
        <v>0</v>
      </c>
      <c r="BZ95" s="326">
        <f t="shared" si="147"/>
        <v>0</v>
      </c>
      <c r="CA95" s="329">
        <f t="shared" si="120"/>
        <v>0</v>
      </c>
      <c r="CB95" s="132"/>
      <c r="CC95" s="71">
        <v>82</v>
      </c>
      <c r="CD95" s="68">
        <f t="shared" si="121"/>
        <v>0</v>
      </c>
      <c r="CE95" s="132"/>
      <c r="CF95" s="68">
        <f t="shared" si="122"/>
        <v>0</v>
      </c>
      <c r="CG95" s="132"/>
      <c r="CH95" s="91"/>
      <c r="CI95" s="132"/>
      <c r="CJ95" s="68">
        <f t="shared" si="123"/>
        <v>0</v>
      </c>
      <c r="CK95" s="132"/>
      <c r="CL95" s="72">
        <f t="shared" si="124"/>
        <v>0</v>
      </c>
      <c r="CM95" s="132"/>
      <c r="CN95" s="72">
        <f t="shared" si="92"/>
        <v>0</v>
      </c>
      <c r="CO95" s="132"/>
      <c r="CP95" s="326">
        <f t="shared" si="148"/>
        <v>0</v>
      </c>
      <c r="CQ95" s="326">
        <f t="shared" si="149"/>
        <v>0</v>
      </c>
      <c r="CR95" s="326">
        <f t="shared" si="150"/>
        <v>0</v>
      </c>
      <c r="CS95" s="326">
        <f t="shared" si="125"/>
        <v>0</v>
      </c>
      <c r="CT95" s="326">
        <f t="shared" si="126"/>
        <v>0</v>
      </c>
      <c r="CU95" s="326">
        <f t="shared" si="151"/>
        <v>0</v>
      </c>
      <c r="CV95" s="329">
        <f t="shared" si="127"/>
        <v>0</v>
      </c>
      <c r="CW95" s="69"/>
      <c r="CX95" s="71">
        <v>82</v>
      </c>
      <c r="CY95" s="68">
        <f t="shared" si="128"/>
        <v>0</v>
      </c>
      <c r="CZ95" s="132"/>
      <c r="DA95" s="68">
        <f t="shared" si="129"/>
        <v>0</v>
      </c>
      <c r="DB95" s="132"/>
      <c r="DC95" s="91"/>
      <c r="DD95" s="132"/>
      <c r="DE95" s="68">
        <f t="shared" si="130"/>
        <v>0</v>
      </c>
      <c r="DF95" s="132"/>
      <c r="DG95" s="72">
        <f t="shared" si="131"/>
        <v>0</v>
      </c>
      <c r="DH95" s="132"/>
      <c r="DI95" s="72">
        <f t="shared" si="93"/>
        <v>0</v>
      </c>
      <c r="DJ95" s="72"/>
      <c r="DK95" s="326">
        <f t="shared" si="152"/>
        <v>0</v>
      </c>
      <c r="DL95" s="326">
        <f t="shared" si="153"/>
        <v>0</v>
      </c>
      <c r="DM95" s="326">
        <f t="shared" si="132"/>
        <v>0</v>
      </c>
      <c r="DN95" s="326">
        <f t="shared" si="133"/>
        <v>0</v>
      </c>
      <c r="DO95" s="326">
        <f t="shared" si="134"/>
        <v>0</v>
      </c>
      <c r="DP95" s="326">
        <f t="shared" si="154"/>
        <v>0</v>
      </c>
      <c r="DQ95" s="329">
        <f t="shared" si="155"/>
        <v>0</v>
      </c>
      <c r="DR95" s="72"/>
      <c r="DS95" s="372">
        <v>82</v>
      </c>
      <c r="DT95" s="68">
        <f t="shared" si="135"/>
        <v>0</v>
      </c>
      <c r="DV95" s="68">
        <f t="shared" si="136"/>
        <v>0</v>
      </c>
      <c r="DX95" s="91"/>
      <c r="DZ95" s="68">
        <f t="shared" si="137"/>
        <v>0</v>
      </c>
      <c r="EA95" s="132"/>
      <c r="EB95" s="72">
        <f t="shared" si="138"/>
        <v>0</v>
      </c>
      <c r="EC95" s="132"/>
      <c r="ED95" s="72">
        <f t="shared" si="94"/>
        <v>0</v>
      </c>
      <c r="EF95" s="364">
        <f t="shared" si="156"/>
        <v>0</v>
      </c>
      <c r="EG95" s="95">
        <f t="shared" si="157"/>
        <v>0</v>
      </c>
      <c r="EH95" s="379">
        <f>(INDEX('30 year Cash Flow'!$H$50:$AK$50,1,'Monthly Loan Amortization'!A95)/12)*$DV$9</f>
        <v>0</v>
      </c>
      <c r="EI95" s="326">
        <f t="shared" si="158"/>
        <v>0</v>
      </c>
      <c r="EJ95" s="326">
        <f t="shared" si="86"/>
        <v>0</v>
      </c>
      <c r="EK95" s="326">
        <f t="shared" si="159"/>
        <v>0</v>
      </c>
      <c r="EL95" s="329">
        <f t="shared" si="139"/>
        <v>0</v>
      </c>
      <c r="EM95" s="329"/>
      <c r="EN95" s="372">
        <v>82</v>
      </c>
      <c r="EO95" s="95">
        <f t="shared" si="140"/>
        <v>0</v>
      </c>
      <c r="EP95" s="132"/>
      <c r="EQ95" s="95">
        <f t="shared" si="141"/>
        <v>0</v>
      </c>
      <c r="ER95" s="132"/>
      <c r="ES95" s="91"/>
      <c r="ET95" s="132"/>
      <c r="EU95" s="95">
        <f t="shared" si="142"/>
        <v>0</v>
      </c>
      <c r="EV95" s="132"/>
      <c r="EW95" s="327">
        <f t="shared" si="143"/>
        <v>0</v>
      </c>
      <c r="EX95" s="132"/>
      <c r="EY95" s="327">
        <f t="shared" si="95"/>
        <v>0</v>
      </c>
      <c r="EZ95" s="132"/>
      <c r="FA95" s="364">
        <f t="shared" si="160"/>
        <v>0</v>
      </c>
      <c r="FB95" s="95">
        <f t="shared" si="161"/>
        <v>0</v>
      </c>
      <c r="FC95" s="379">
        <f>(INDEX('30 year Cash Flow'!$H$50:$AK$50,1,'Monthly Loan Amortization'!A95)/12)*$EQ$9</f>
        <v>0</v>
      </c>
      <c r="FD95" s="326">
        <f t="shared" si="84"/>
        <v>0</v>
      </c>
      <c r="FE95" s="326">
        <f t="shared" si="85"/>
        <v>0</v>
      </c>
      <c r="FF95" s="326">
        <f t="shared" si="162"/>
        <v>0</v>
      </c>
      <c r="FG95" s="329">
        <f t="shared" si="144"/>
        <v>0</v>
      </c>
    </row>
    <row r="96" spans="1:163" x14ac:dyDescent="0.25">
      <c r="A96" s="132">
        <f t="shared" si="145"/>
        <v>7</v>
      </c>
      <c r="B96" s="71">
        <v>83</v>
      </c>
      <c r="C96" s="68">
        <f t="shared" si="96"/>
        <v>0</v>
      </c>
      <c r="E96" s="68">
        <f t="shared" si="97"/>
        <v>0</v>
      </c>
      <c r="G96" s="91"/>
      <c r="I96" s="68">
        <f t="shared" si="98"/>
        <v>0</v>
      </c>
      <c r="K96" s="72">
        <f t="shared" si="99"/>
        <v>0</v>
      </c>
      <c r="M96" s="72">
        <f t="shared" si="87"/>
        <v>0</v>
      </c>
      <c r="N96" s="66"/>
      <c r="O96" s="69"/>
      <c r="Q96" s="71">
        <v>83</v>
      </c>
      <c r="R96" s="68">
        <f t="shared" si="100"/>
        <v>0</v>
      </c>
      <c r="T96" s="68">
        <f t="shared" si="101"/>
        <v>0</v>
      </c>
      <c r="V96" s="91"/>
      <c r="X96" s="68">
        <f t="shared" si="102"/>
        <v>0</v>
      </c>
      <c r="Z96" s="72">
        <f t="shared" si="103"/>
        <v>0</v>
      </c>
      <c r="AB96" s="72" t="e">
        <f t="shared" si="88"/>
        <v>#REF!</v>
      </c>
      <c r="AD96" s="69"/>
      <c r="AF96" s="71">
        <v>83</v>
      </c>
      <c r="AG96" s="68">
        <f t="shared" si="104"/>
        <v>0</v>
      </c>
      <c r="AI96" s="68">
        <f t="shared" si="105"/>
        <v>0</v>
      </c>
      <c r="AK96" s="91"/>
      <c r="AM96" s="68">
        <f t="shared" si="106"/>
        <v>0</v>
      </c>
      <c r="AO96" s="72">
        <f t="shared" si="107"/>
        <v>0</v>
      </c>
      <c r="AQ96" s="72" t="e">
        <f t="shared" si="89"/>
        <v>#REF!</v>
      </c>
      <c r="AS96" s="69"/>
      <c r="AU96" s="71">
        <v>83</v>
      </c>
      <c r="AV96" s="68">
        <f t="shared" si="108"/>
        <v>0</v>
      </c>
      <c r="AX96" s="68">
        <f t="shared" si="109"/>
        <v>0</v>
      </c>
      <c r="AZ96" s="91"/>
      <c r="BB96" s="68">
        <f t="shared" si="110"/>
        <v>0</v>
      </c>
      <c r="BD96" s="72">
        <f t="shared" si="111"/>
        <v>0</v>
      </c>
      <c r="BF96" s="72" t="e">
        <f t="shared" si="90"/>
        <v>#REF!</v>
      </c>
      <c r="BG96" s="72"/>
      <c r="BH96" s="71">
        <v>83</v>
      </c>
      <c r="BI96" s="68">
        <f t="shared" si="112"/>
        <v>0</v>
      </c>
      <c r="BJ96" s="132"/>
      <c r="BK96" s="68">
        <f t="shared" si="113"/>
        <v>0</v>
      </c>
      <c r="BL96" s="132"/>
      <c r="BM96" s="91"/>
      <c r="BN96" s="132"/>
      <c r="BO96" s="68">
        <f t="shared" si="114"/>
        <v>0</v>
      </c>
      <c r="BP96" s="132"/>
      <c r="BQ96" s="72">
        <f t="shared" si="115"/>
        <v>0</v>
      </c>
      <c r="BR96" s="132"/>
      <c r="BS96" s="72">
        <f t="shared" si="91"/>
        <v>0</v>
      </c>
      <c r="BT96" s="72"/>
      <c r="BU96" s="326">
        <f t="shared" si="146"/>
        <v>0</v>
      </c>
      <c r="BV96" s="326">
        <f t="shared" si="116"/>
        <v>0</v>
      </c>
      <c r="BW96" s="326">
        <f t="shared" si="117"/>
        <v>0</v>
      </c>
      <c r="BX96" s="326">
        <f t="shared" si="118"/>
        <v>0</v>
      </c>
      <c r="BY96" s="326">
        <f t="shared" si="119"/>
        <v>0</v>
      </c>
      <c r="BZ96" s="326">
        <f t="shared" si="147"/>
        <v>0</v>
      </c>
      <c r="CA96" s="329">
        <f t="shared" si="120"/>
        <v>0</v>
      </c>
      <c r="CB96" s="132"/>
      <c r="CC96" s="71">
        <v>83</v>
      </c>
      <c r="CD96" s="68">
        <f t="shared" si="121"/>
        <v>0</v>
      </c>
      <c r="CE96" s="132"/>
      <c r="CF96" s="68">
        <f t="shared" si="122"/>
        <v>0</v>
      </c>
      <c r="CG96" s="132"/>
      <c r="CH96" s="91"/>
      <c r="CI96" s="132"/>
      <c r="CJ96" s="68">
        <f t="shared" si="123"/>
        <v>0</v>
      </c>
      <c r="CK96" s="132"/>
      <c r="CL96" s="72">
        <f t="shared" si="124"/>
        <v>0</v>
      </c>
      <c r="CM96" s="132"/>
      <c r="CN96" s="72">
        <f t="shared" si="92"/>
        <v>0</v>
      </c>
      <c r="CO96" s="132"/>
      <c r="CP96" s="326">
        <f t="shared" si="148"/>
        <v>0</v>
      </c>
      <c r="CQ96" s="326">
        <f t="shared" si="149"/>
        <v>0</v>
      </c>
      <c r="CR96" s="326">
        <f t="shared" si="150"/>
        <v>0</v>
      </c>
      <c r="CS96" s="326">
        <f t="shared" si="125"/>
        <v>0</v>
      </c>
      <c r="CT96" s="326">
        <f t="shared" si="126"/>
        <v>0</v>
      </c>
      <c r="CU96" s="326">
        <f t="shared" si="151"/>
        <v>0</v>
      </c>
      <c r="CV96" s="329">
        <f t="shared" si="127"/>
        <v>0</v>
      </c>
      <c r="CW96" s="69"/>
      <c r="CX96" s="71">
        <v>83</v>
      </c>
      <c r="CY96" s="68">
        <f t="shared" si="128"/>
        <v>0</v>
      </c>
      <c r="CZ96" s="132"/>
      <c r="DA96" s="68">
        <f t="shared" si="129"/>
        <v>0</v>
      </c>
      <c r="DB96" s="132"/>
      <c r="DC96" s="91"/>
      <c r="DD96" s="132"/>
      <c r="DE96" s="68">
        <f t="shared" si="130"/>
        <v>0</v>
      </c>
      <c r="DF96" s="132"/>
      <c r="DG96" s="72">
        <f t="shared" si="131"/>
        <v>0</v>
      </c>
      <c r="DH96" s="132"/>
      <c r="DI96" s="72">
        <f t="shared" si="93"/>
        <v>0</v>
      </c>
      <c r="DJ96" s="72"/>
      <c r="DK96" s="326">
        <f t="shared" si="152"/>
        <v>0</v>
      </c>
      <c r="DL96" s="326">
        <f t="shared" si="153"/>
        <v>0</v>
      </c>
      <c r="DM96" s="326">
        <f t="shared" si="132"/>
        <v>0</v>
      </c>
      <c r="DN96" s="326">
        <f t="shared" si="133"/>
        <v>0</v>
      </c>
      <c r="DO96" s="326">
        <f t="shared" si="134"/>
        <v>0</v>
      </c>
      <c r="DP96" s="326">
        <f t="shared" si="154"/>
        <v>0</v>
      </c>
      <c r="DQ96" s="329">
        <f t="shared" si="155"/>
        <v>0</v>
      </c>
      <c r="DR96" s="72"/>
      <c r="DS96" s="372">
        <v>83</v>
      </c>
      <c r="DT96" s="68">
        <f t="shared" si="135"/>
        <v>0</v>
      </c>
      <c r="DV96" s="68">
        <f t="shared" si="136"/>
        <v>0</v>
      </c>
      <c r="DX96" s="91"/>
      <c r="DZ96" s="68">
        <f t="shared" si="137"/>
        <v>0</v>
      </c>
      <c r="EA96" s="132"/>
      <c r="EB96" s="72">
        <f t="shared" si="138"/>
        <v>0</v>
      </c>
      <c r="EC96" s="132"/>
      <c r="ED96" s="72">
        <f t="shared" si="94"/>
        <v>0</v>
      </c>
      <c r="EF96" s="364">
        <f t="shared" si="156"/>
        <v>0</v>
      </c>
      <c r="EG96" s="95">
        <f t="shared" si="157"/>
        <v>0</v>
      </c>
      <c r="EH96" s="379">
        <f>(INDEX('30 year Cash Flow'!$H$50:$AK$50,1,'Monthly Loan Amortization'!A96)/12)*$DV$9</f>
        <v>0</v>
      </c>
      <c r="EI96" s="326">
        <f t="shared" si="158"/>
        <v>0</v>
      </c>
      <c r="EJ96" s="326">
        <f t="shared" si="86"/>
        <v>0</v>
      </c>
      <c r="EK96" s="326">
        <f t="shared" si="159"/>
        <v>0</v>
      </c>
      <c r="EL96" s="329">
        <f t="shared" si="139"/>
        <v>0</v>
      </c>
      <c r="EM96" s="329"/>
      <c r="EN96" s="372">
        <v>83</v>
      </c>
      <c r="EO96" s="95">
        <f t="shared" si="140"/>
        <v>0</v>
      </c>
      <c r="EP96" s="132"/>
      <c r="EQ96" s="95">
        <f t="shared" si="141"/>
        <v>0</v>
      </c>
      <c r="ER96" s="132"/>
      <c r="ES96" s="91"/>
      <c r="ET96" s="132"/>
      <c r="EU96" s="95">
        <f t="shared" si="142"/>
        <v>0</v>
      </c>
      <c r="EV96" s="132"/>
      <c r="EW96" s="327">
        <f t="shared" si="143"/>
        <v>0</v>
      </c>
      <c r="EX96" s="132"/>
      <c r="EY96" s="327">
        <f t="shared" si="95"/>
        <v>0</v>
      </c>
      <c r="EZ96" s="132"/>
      <c r="FA96" s="364">
        <f t="shared" si="160"/>
        <v>0</v>
      </c>
      <c r="FB96" s="95">
        <f t="shared" si="161"/>
        <v>0</v>
      </c>
      <c r="FC96" s="379">
        <f>(INDEX('30 year Cash Flow'!$H$50:$AK$50,1,'Monthly Loan Amortization'!A96)/12)*$EQ$9</f>
        <v>0</v>
      </c>
      <c r="FD96" s="326">
        <f t="shared" si="84"/>
        <v>0</v>
      </c>
      <c r="FE96" s="326">
        <f t="shared" si="85"/>
        <v>0</v>
      </c>
      <c r="FF96" s="326">
        <f t="shared" si="162"/>
        <v>0</v>
      </c>
      <c r="FG96" s="329">
        <f t="shared" si="144"/>
        <v>0</v>
      </c>
    </row>
    <row r="97" spans="1:163" x14ac:dyDescent="0.25">
      <c r="A97" s="132">
        <f t="shared" si="145"/>
        <v>7</v>
      </c>
      <c r="B97" s="71">
        <v>84</v>
      </c>
      <c r="C97" s="68">
        <f t="shared" si="96"/>
        <v>0</v>
      </c>
      <c r="E97" s="68">
        <f t="shared" si="97"/>
        <v>0</v>
      </c>
      <c r="G97" s="91"/>
      <c r="I97" s="68">
        <f t="shared" si="98"/>
        <v>0</v>
      </c>
      <c r="K97" s="72">
        <f t="shared" si="99"/>
        <v>0</v>
      </c>
      <c r="M97" s="72">
        <f t="shared" si="87"/>
        <v>0</v>
      </c>
      <c r="N97" s="66"/>
      <c r="O97" s="69"/>
      <c r="Q97" s="71">
        <v>84</v>
      </c>
      <c r="R97" s="68">
        <f t="shared" si="100"/>
        <v>0</v>
      </c>
      <c r="T97" s="68">
        <f t="shared" si="101"/>
        <v>0</v>
      </c>
      <c r="V97" s="91"/>
      <c r="X97" s="68">
        <f t="shared" si="102"/>
        <v>0</v>
      </c>
      <c r="Z97" s="72">
        <f t="shared" si="103"/>
        <v>0</v>
      </c>
      <c r="AB97" s="72" t="e">
        <f t="shared" si="88"/>
        <v>#REF!</v>
      </c>
      <c r="AD97" s="69"/>
      <c r="AF97" s="71">
        <v>84</v>
      </c>
      <c r="AG97" s="68">
        <f t="shared" si="104"/>
        <v>0</v>
      </c>
      <c r="AI97" s="68">
        <f t="shared" si="105"/>
        <v>0</v>
      </c>
      <c r="AK97" s="91"/>
      <c r="AM97" s="68">
        <f t="shared" si="106"/>
        <v>0</v>
      </c>
      <c r="AO97" s="72">
        <f t="shared" si="107"/>
        <v>0</v>
      </c>
      <c r="AQ97" s="72" t="e">
        <f t="shared" si="89"/>
        <v>#REF!</v>
      </c>
      <c r="AS97" s="69"/>
      <c r="AU97" s="71">
        <v>84</v>
      </c>
      <c r="AV97" s="68">
        <f t="shared" si="108"/>
        <v>0</v>
      </c>
      <c r="AX97" s="68">
        <f t="shared" si="109"/>
        <v>0</v>
      </c>
      <c r="AZ97" s="91"/>
      <c r="BB97" s="68">
        <f t="shared" si="110"/>
        <v>0</v>
      </c>
      <c r="BD97" s="72">
        <f t="shared" si="111"/>
        <v>0</v>
      </c>
      <c r="BF97" s="72" t="e">
        <f t="shared" si="90"/>
        <v>#REF!</v>
      </c>
      <c r="BG97" s="72"/>
      <c r="BH97" s="71">
        <v>84</v>
      </c>
      <c r="BI97" s="68">
        <f t="shared" si="112"/>
        <v>0</v>
      </c>
      <c r="BJ97" s="132"/>
      <c r="BK97" s="68">
        <f t="shared" si="113"/>
        <v>0</v>
      </c>
      <c r="BL97" s="132"/>
      <c r="BM97" s="91"/>
      <c r="BN97" s="132"/>
      <c r="BO97" s="68">
        <f t="shared" si="114"/>
        <v>0</v>
      </c>
      <c r="BP97" s="132"/>
      <c r="BQ97" s="72">
        <f t="shared" si="115"/>
        <v>0</v>
      </c>
      <c r="BR97" s="132"/>
      <c r="BS97" s="72">
        <f t="shared" si="91"/>
        <v>0</v>
      </c>
      <c r="BT97" s="72"/>
      <c r="BU97" s="326">
        <f t="shared" si="146"/>
        <v>0</v>
      </c>
      <c r="BV97" s="326">
        <f t="shared" si="116"/>
        <v>0</v>
      </c>
      <c r="BW97" s="326">
        <f t="shared" si="117"/>
        <v>0</v>
      </c>
      <c r="BX97" s="326">
        <f t="shared" si="118"/>
        <v>0</v>
      </c>
      <c r="BY97" s="326">
        <f t="shared" si="119"/>
        <v>0</v>
      </c>
      <c r="BZ97" s="326">
        <f t="shared" si="147"/>
        <v>0</v>
      </c>
      <c r="CA97" s="329">
        <f t="shared" si="120"/>
        <v>0</v>
      </c>
      <c r="CB97" s="132"/>
      <c r="CC97" s="71">
        <v>84</v>
      </c>
      <c r="CD97" s="68">
        <f t="shared" si="121"/>
        <v>0</v>
      </c>
      <c r="CE97" s="132"/>
      <c r="CF97" s="68">
        <f t="shared" si="122"/>
        <v>0</v>
      </c>
      <c r="CG97" s="132"/>
      <c r="CH97" s="91"/>
      <c r="CI97" s="132"/>
      <c r="CJ97" s="68">
        <f t="shared" si="123"/>
        <v>0</v>
      </c>
      <c r="CK97" s="132"/>
      <c r="CL97" s="72">
        <f t="shared" si="124"/>
        <v>0</v>
      </c>
      <c r="CM97" s="132"/>
      <c r="CN97" s="72">
        <f t="shared" si="92"/>
        <v>0</v>
      </c>
      <c r="CO97" s="132"/>
      <c r="CP97" s="326">
        <f t="shared" si="148"/>
        <v>0</v>
      </c>
      <c r="CQ97" s="326">
        <f t="shared" si="149"/>
        <v>0</v>
      </c>
      <c r="CR97" s="326">
        <f t="shared" si="150"/>
        <v>0</v>
      </c>
      <c r="CS97" s="326">
        <f t="shared" si="125"/>
        <v>0</v>
      </c>
      <c r="CT97" s="326">
        <f t="shared" si="126"/>
        <v>0</v>
      </c>
      <c r="CU97" s="326">
        <f t="shared" si="151"/>
        <v>0</v>
      </c>
      <c r="CV97" s="329">
        <f t="shared" si="127"/>
        <v>0</v>
      </c>
      <c r="CW97" s="69"/>
      <c r="CX97" s="71">
        <v>84</v>
      </c>
      <c r="CY97" s="68">
        <f t="shared" si="128"/>
        <v>0</v>
      </c>
      <c r="CZ97" s="132"/>
      <c r="DA97" s="68">
        <f t="shared" si="129"/>
        <v>0</v>
      </c>
      <c r="DB97" s="132"/>
      <c r="DC97" s="91"/>
      <c r="DD97" s="132"/>
      <c r="DE97" s="68">
        <f t="shared" si="130"/>
        <v>0</v>
      </c>
      <c r="DF97" s="132"/>
      <c r="DG97" s="72">
        <f t="shared" si="131"/>
        <v>0</v>
      </c>
      <c r="DH97" s="132"/>
      <c r="DI97" s="72">
        <f t="shared" si="93"/>
        <v>0</v>
      </c>
      <c r="DJ97" s="72"/>
      <c r="DK97" s="326">
        <f t="shared" si="152"/>
        <v>0</v>
      </c>
      <c r="DL97" s="326">
        <f t="shared" si="153"/>
        <v>0</v>
      </c>
      <c r="DM97" s="326">
        <f t="shared" si="132"/>
        <v>0</v>
      </c>
      <c r="DN97" s="326">
        <f t="shared" si="133"/>
        <v>0</v>
      </c>
      <c r="DO97" s="326">
        <f t="shared" si="134"/>
        <v>0</v>
      </c>
      <c r="DP97" s="326">
        <f t="shared" si="154"/>
        <v>0</v>
      </c>
      <c r="DQ97" s="329">
        <f t="shared" si="155"/>
        <v>0</v>
      </c>
      <c r="DR97" s="72"/>
      <c r="DS97" s="372">
        <v>84</v>
      </c>
      <c r="DT97" s="68">
        <f t="shared" si="135"/>
        <v>0</v>
      </c>
      <c r="DV97" s="68">
        <f t="shared" si="136"/>
        <v>0</v>
      </c>
      <c r="DX97" s="91"/>
      <c r="DZ97" s="68">
        <f t="shared" si="137"/>
        <v>0</v>
      </c>
      <c r="EA97" s="132"/>
      <c r="EB97" s="72">
        <f t="shared" si="138"/>
        <v>0</v>
      </c>
      <c r="EC97" s="132"/>
      <c r="ED97" s="72">
        <f t="shared" si="94"/>
        <v>0</v>
      </c>
      <c r="EF97" s="364">
        <f t="shared" si="156"/>
        <v>0</v>
      </c>
      <c r="EG97" s="95">
        <f t="shared" si="157"/>
        <v>0</v>
      </c>
      <c r="EH97" s="379">
        <f>(INDEX('30 year Cash Flow'!$H$50:$AK$50,1,'Monthly Loan Amortization'!A97)/12)*$DV$9</f>
        <v>0</v>
      </c>
      <c r="EI97" s="326">
        <f t="shared" si="158"/>
        <v>0</v>
      </c>
      <c r="EJ97" s="326">
        <f t="shared" si="86"/>
        <v>0</v>
      </c>
      <c r="EK97" s="326">
        <f t="shared" si="159"/>
        <v>0</v>
      </c>
      <c r="EL97" s="329">
        <f t="shared" si="139"/>
        <v>0</v>
      </c>
      <c r="EM97" s="329"/>
      <c r="EN97" s="372">
        <v>84</v>
      </c>
      <c r="EO97" s="95">
        <f t="shared" si="140"/>
        <v>0</v>
      </c>
      <c r="EP97" s="132"/>
      <c r="EQ97" s="95">
        <f t="shared" si="141"/>
        <v>0</v>
      </c>
      <c r="ER97" s="132"/>
      <c r="ES97" s="91"/>
      <c r="ET97" s="132"/>
      <c r="EU97" s="95">
        <f t="shared" si="142"/>
        <v>0</v>
      </c>
      <c r="EV97" s="132"/>
      <c r="EW97" s="327">
        <f t="shared" si="143"/>
        <v>0</v>
      </c>
      <c r="EX97" s="132"/>
      <c r="EY97" s="327">
        <f t="shared" si="95"/>
        <v>0</v>
      </c>
      <c r="EZ97" s="132"/>
      <c r="FA97" s="364">
        <f t="shared" si="160"/>
        <v>0</v>
      </c>
      <c r="FB97" s="95">
        <f t="shared" si="161"/>
        <v>0</v>
      </c>
      <c r="FC97" s="379">
        <f>(INDEX('30 year Cash Flow'!$H$50:$AK$50,1,'Monthly Loan Amortization'!A97)/12)*$EQ$9</f>
        <v>0</v>
      </c>
      <c r="FD97" s="326">
        <f t="shared" si="84"/>
        <v>0</v>
      </c>
      <c r="FE97" s="326">
        <f t="shared" si="85"/>
        <v>0</v>
      </c>
      <c r="FF97" s="326">
        <f t="shared" si="162"/>
        <v>0</v>
      </c>
      <c r="FG97" s="329">
        <f t="shared" si="144"/>
        <v>0</v>
      </c>
    </row>
    <row r="98" spans="1:163" x14ac:dyDescent="0.25">
      <c r="A98" s="132">
        <f t="shared" si="145"/>
        <v>8</v>
      </c>
      <c r="B98" s="71">
        <v>85</v>
      </c>
      <c r="C98" s="68">
        <f t="shared" si="96"/>
        <v>0</v>
      </c>
      <c r="E98" s="68">
        <f t="shared" si="97"/>
        <v>0</v>
      </c>
      <c r="G98" s="91"/>
      <c r="I98" s="68">
        <f t="shared" si="98"/>
        <v>0</v>
      </c>
      <c r="K98" s="72">
        <f t="shared" si="99"/>
        <v>0</v>
      </c>
      <c r="M98" s="72">
        <f t="shared" si="87"/>
        <v>0</v>
      </c>
      <c r="N98" s="66"/>
      <c r="O98" s="69"/>
      <c r="Q98" s="71">
        <v>85</v>
      </c>
      <c r="R98" s="68">
        <f t="shared" si="100"/>
        <v>0</v>
      </c>
      <c r="T98" s="68">
        <f t="shared" si="101"/>
        <v>0</v>
      </c>
      <c r="V98" s="91"/>
      <c r="X98" s="68">
        <f t="shared" si="102"/>
        <v>0</v>
      </c>
      <c r="Z98" s="72">
        <f t="shared" si="103"/>
        <v>0</v>
      </c>
      <c r="AB98" s="72" t="e">
        <f t="shared" si="88"/>
        <v>#REF!</v>
      </c>
      <c r="AD98" s="69"/>
      <c r="AF98" s="71">
        <v>85</v>
      </c>
      <c r="AG98" s="68">
        <f t="shared" si="104"/>
        <v>0</v>
      </c>
      <c r="AI98" s="68">
        <f t="shared" si="105"/>
        <v>0</v>
      </c>
      <c r="AK98" s="91"/>
      <c r="AM98" s="68">
        <f t="shared" si="106"/>
        <v>0</v>
      </c>
      <c r="AO98" s="72">
        <f t="shared" si="107"/>
        <v>0</v>
      </c>
      <c r="AQ98" s="72" t="e">
        <f t="shared" si="89"/>
        <v>#REF!</v>
      </c>
      <c r="AS98" s="69"/>
      <c r="AU98" s="71">
        <v>85</v>
      </c>
      <c r="AV98" s="68">
        <f t="shared" si="108"/>
        <v>0</v>
      </c>
      <c r="AX98" s="68">
        <f t="shared" si="109"/>
        <v>0</v>
      </c>
      <c r="AZ98" s="91"/>
      <c r="BB98" s="68">
        <f t="shared" si="110"/>
        <v>0</v>
      </c>
      <c r="BD98" s="72">
        <f t="shared" si="111"/>
        <v>0</v>
      </c>
      <c r="BF98" s="72" t="e">
        <f t="shared" si="90"/>
        <v>#REF!</v>
      </c>
      <c r="BG98" s="72"/>
      <c r="BH98" s="71">
        <v>85</v>
      </c>
      <c r="BI98" s="68">
        <f t="shared" si="112"/>
        <v>0</v>
      </c>
      <c r="BJ98" s="132"/>
      <c r="BK98" s="68">
        <f t="shared" si="113"/>
        <v>0</v>
      </c>
      <c r="BL98" s="132"/>
      <c r="BM98" s="91"/>
      <c r="BN98" s="132"/>
      <c r="BO98" s="68">
        <f t="shared" si="114"/>
        <v>0</v>
      </c>
      <c r="BP98" s="132"/>
      <c r="BQ98" s="72">
        <f t="shared" si="115"/>
        <v>0</v>
      </c>
      <c r="BR98" s="132"/>
      <c r="BS98" s="72">
        <f t="shared" si="91"/>
        <v>0</v>
      </c>
      <c r="BT98" s="72"/>
      <c r="BU98" s="326">
        <f t="shared" si="146"/>
        <v>0</v>
      </c>
      <c r="BV98" s="326">
        <f t="shared" si="116"/>
        <v>0</v>
      </c>
      <c r="BW98" s="326">
        <f t="shared" si="117"/>
        <v>0</v>
      </c>
      <c r="BX98" s="326">
        <f t="shared" si="118"/>
        <v>0</v>
      </c>
      <c r="BY98" s="326">
        <f t="shared" si="119"/>
        <v>0</v>
      </c>
      <c r="BZ98" s="326">
        <f t="shared" si="147"/>
        <v>0</v>
      </c>
      <c r="CA98" s="329">
        <f t="shared" si="120"/>
        <v>0</v>
      </c>
      <c r="CB98" s="132"/>
      <c r="CC98" s="71">
        <v>85</v>
      </c>
      <c r="CD98" s="68">
        <f t="shared" si="121"/>
        <v>0</v>
      </c>
      <c r="CE98" s="132"/>
      <c r="CF98" s="68">
        <f t="shared" si="122"/>
        <v>0</v>
      </c>
      <c r="CG98" s="132"/>
      <c r="CH98" s="91"/>
      <c r="CI98" s="132"/>
      <c r="CJ98" s="68">
        <f t="shared" si="123"/>
        <v>0</v>
      </c>
      <c r="CK98" s="132"/>
      <c r="CL98" s="72">
        <f t="shared" si="124"/>
        <v>0</v>
      </c>
      <c r="CM98" s="132"/>
      <c r="CN98" s="72">
        <f t="shared" si="92"/>
        <v>0</v>
      </c>
      <c r="CO98" s="132"/>
      <c r="CP98" s="326">
        <f t="shared" si="148"/>
        <v>0</v>
      </c>
      <c r="CQ98" s="326">
        <f t="shared" si="149"/>
        <v>0</v>
      </c>
      <c r="CR98" s="326">
        <f t="shared" si="150"/>
        <v>0</v>
      </c>
      <c r="CS98" s="326">
        <f t="shared" si="125"/>
        <v>0</v>
      </c>
      <c r="CT98" s="326">
        <f t="shared" si="126"/>
        <v>0</v>
      </c>
      <c r="CU98" s="326">
        <f t="shared" si="151"/>
        <v>0</v>
      </c>
      <c r="CV98" s="329">
        <f t="shared" si="127"/>
        <v>0</v>
      </c>
      <c r="CW98" s="69"/>
      <c r="CX98" s="71">
        <v>85</v>
      </c>
      <c r="CY98" s="68">
        <f t="shared" si="128"/>
        <v>0</v>
      </c>
      <c r="CZ98" s="132"/>
      <c r="DA98" s="68">
        <f t="shared" si="129"/>
        <v>0</v>
      </c>
      <c r="DB98" s="132"/>
      <c r="DC98" s="91"/>
      <c r="DD98" s="132"/>
      <c r="DE98" s="68">
        <f t="shared" si="130"/>
        <v>0</v>
      </c>
      <c r="DF98" s="132"/>
      <c r="DG98" s="72">
        <f t="shared" si="131"/>
        <v>0</v>
      </c>
      <c r="DH98" s="132"/>
      <c r="DI98" s="72">
        <f t="shared" si="93"/>
        <v>0</v>
      </c>
      <c r="DJ98" s="72"/>
      <c r="DK98" s="326">
        <f t="shared" si="152"/>
        <v>0</v>
      </c>
      <c r="DL98" s="326">
        <f t="shared" si="153"/>
        <v>0</v>
      </c>
      <c r="DM98" s="326">
        <f t="shared" si="132"/>
        <v>0</v>
      </c>
      <c r="DN98" s="326">
        <f t="shared" si="133"/>
        <v>0</v>
      </c>
      <c r="DO98" s="326">
        <f t="shared" si="134"/>
        <v>0</v>
      </c>
      <c r="DP98" s="326">
        <f t="shared" si="154"/>
        <v>0</v>
      </c>
      <c r="DQ98" s="329">
        <f t="shared" si="155"/>
        <v>0</v>
      </c>
      <c r="DR98" s="72"/>
      <c r="DS98" s="372">
        <v>85</v>
      </c>
      <c r="DT98" s="68">
        <f t="shared" si="135"/>
        <v>0</v>
      </c>
      <c r="DV98" s="68">
        <f t="shared" si="136"/>
        <v>0</v>
      </c>
      <c r="DX98" s="91"/>
      <c r="DZ98" s="68">
        <f t="shared" si="137"/>
        <v>0</v>
      </c>
      <c r="EA98" s="132"/>
      <c r="EB98" s="72">
        <f t="shared" si="138"/>
        <v>0</v>
      </c>
      <c r="EC98" s="132"/>
      <c r="ED98" s="72">
        <f t="shared" si="94"/>
        <v>0</v>
      </c>
      <c r="EF98" s="364">
        <f t="shared" si="156"/>
        <v>0</v>
      </c>
      <c r="EG98" s="95">
        <f t="shared" si="157"/>
        <v>0</v>
      </c>
      <c r="EH98" s="379">
        <f>(INDEX('30 year Cash Flow'!$H$50:$AK$50,1,'Monthly Loan Amortization'!A98)/12)*$DV$9</f>
        <v>0</v>
      </c>
      <c r="EI98" s="326">
        <f t="shared" si="158"/>
        <v>0</v>
      </c>
      <c r="EJ98" s="326">
        <f t="shared" si="86"/>
        <v>0</v>
      </c>
      <c r="EK98" s="326">
        <f t="shared" si="159"/>
        <v>0</v>
      </c>
      <c r="EL98" s="329">
        <f t="shared" si="139"/>
        <v>0</v>
      </c>
      <c r="EM98" s="329"/>
      <c r="EN98" s="372">
        <v>85</v>
      </c>
      <c r="EO98" s="95">
        <f t="shared" si="140"/>
        <v>0</v>
      </c>
      <c r="EP98" s="132"/>
      <c r="EQ98" s="95">
        <f t="shared" si="141"/>
        <v>0</v>
      </c>
      <c r="ER98" s="132"/>
      <c r="ES98" s="91"/>
      <c r="ET98" s="132"/>
      <c r="EU98" s="95">
        <f t="shared" si="142"/>
        <v>0</v>
      </c>
      <c r="EV98" s="132"/>
      <c r="EW98" s="327">
        <f t="shared" si="143"/>
        <v>0</v>
      </c>
      <c r="EX98" s="132"/>
      <c r="EY98" s="327">
        <f t="shared" si="95"/>
        <v>0</v>
      </c>
      <c r="EZ98" s="132"/>
      <c r="FA98" s="364">
        <f t="shared" si="160"/>
        <v>0</v>
      </c>
      <c r="FB98" s="95">
        <f t="shared" si="161"/>
        <v>0</v>
      </c>
      <c r="FC98" s="379">
        <f>(INDEX('30 year Cash Flow'!$H$50:$AK$50,1,'Monthly Loan Amortization'!A98)/12)*$EQ$9</f>
        <v>0</v>
      </c>
      <c r="FD98" s="326">
        <f t="shared" si="84"/>
        <v>0</v>
      </c>
      <c r="FE98" s="326">
        <f t="shared" si="85"/>
        <v>0</v>
      </c>
      <c r="FF98" s="326">
        <f t="shared" si="162"/>
        <v>0</v>
      </c>
      <c r="FG98" s="329">
        <f t="shared" si="144"/>
        <v>0</v>
      </c>
    </row>
    <row r="99" spans="1:163" x14ac:dyDescent="0.25">
      <c r="A99" s="132">
        <f t="shared" si="145"/>
        <v>8</v>
      </c>
      <c r="B99" s="71">
        <v>86</v>
      </c>
      <c r="C99" s="68">
        <f t="shared" si="96"/>
        <v>0</v>
      </c>
      <c r="E99" s="68">
        <f t="shared" si="97"/>
        <v>0</v>
      </c>
      <c r="G99" s="91"/>
      <c r="I99" s="68">
        <f t="shared" si="98"/>
        <v>0</v>
      </c>
      <c r="K99" s="72">
        <f t="shared" si="99"/>
        <v>0</v>
      </c>
      <c r="M99" s="72">
        <f t="shared" si="87"/>
        <v>0</v>
      </c>
      <c r="N99" s="66"/>
      <c r="O99" s="69"/>
      <c r="Q99" s="71">
        <v>86</v>
      </c>
      <c r="R99" s="68">
        <f t="shared" si="100"/>
        <v>0</v>
      </c>
      <c r="T99" s="68">
        <f t="shared" si="101"/>
        <v>0</v>
      </c>
      <c r="V99" s="91"/>
      <c r="X99" s="68">
        <f t="shared" si="102"/>
        <v>0</v>
      </c>
      <c r="Z99" s="72">
        <f t="shared" si="103"/>
        <v>0</v>
      </c>
      <c r="AB99" s="72" t="e">
        <f t="shared" si="88"/>
        <v>#REF!</v>
      </c>
      <c r="AD99" s="69"/>
      <c r="AF99" s="71">
        <v>86</v>
      </c>
      <c r="AG99" s="68">
        <f t="shared" si="104"/>
        <v>0</v>
      </c>
      <c r="AI99" s="68">
        <f t="shared" si="105"/>
        <v>0</v>
      </c>
      <c r="AK99" s="91"/>
      <c r="AM99" s="68">
        <f t="shared" si="106"/>
        <v>0</v>
      </c>
      <c r="AO99" s="72">
        <f t="shared" si="107"/>
        <v>0</v>
      </c>
      <c r="AQ99" s="72" t="e">
        <f t="shared" si="89"/>
        <v>#REF!</v>
      </c>
      <c r="AS99" s="69"/>
      <c r="AU99" s="71">
        <v>86</v>
      </c>
      <c r="AV99" s="68">
        <f t="shared" si="108"/>
        <v>0</v>
      </c>
      <c r="AX99" s="68">
        <f t="shared" si="109"/>
        <v>0</v>
      </c>
      <c r="AZ99" s="91"/>
      <c r="BB99" s="68">
        <f t="shared" si="110"/>
        <v>0</v>
      </c>
      <c r="BD99" s="72">
        <f t="shared" si="111"/>
        <v>0</v>
      </c>
      <c r="BF99" s="72" t="e">
        <f t="shared" si="90"/>
        <v>#REF!</v>
      </c>
      <c r="BG99" s="72"/>
      <c r="BH99" s="71">
        <v>86</v>
      </c>
      <c r="BI99" s="68">
        <f t="shared" si="112"/>
        <v>0</v>
      </c>
      <c r="BJ99" s="132"/>
      <c r="BK99" s="68">
        <f t="shared" si="113"/>
        <v>0</v>
      </c>
      <c r="BL99" s="132"/>
      <c r="BM99" s="91"/>
      <c r="BN99" s="132"/>
      <c r="BO99" s="68">
        <f t="shared" si="114"/>
        <v>0</v>
      </c>
      <c r="BP99" s="132"/>
      <c r="BQ99" s="72">
        <f t="shared" si="115"/>
        <v>0</v>
      </c>
      <c r="BR99" s="132"/>
      <c r="BS99" s="72">
        <f t="shared" si="91"/>
        <v>0</v>
      </c>
      <c r="BT99" s="72"/>
      <c r="BU99" s="326">
        <f t="shared" si="146"/>
        <v>0</v>
      </c>
      <c r="BV99" s="326">
        <f t="shared" si="116"/>
        <v>0</v>
      </c>
      <c r="BW99" s="326">
        <f t="shared" si="117"/>
        <v>0</v>
      </c>
      <c r="BX99" s="326">
        <f t="shared" si="118"/>
        <v>0</v>
      </c>
      <c r="BY99" s="326">
        <f t="shared" si="119"/>
        <v>0</v>
      </c>
      <c r="BZ99" s="326">
        <f t="shared" si="147"/>
        <v>0</v>
      </c>
      <c r="CA99" s="329">
        <f t="shared" si="120"/>
        <v>0</v>
      </c>
      <c r="CB99" s="132"/>
      <c r="CC99" s="71">
        <v>86</v>
      </c>
      <c r="CD99" s="68">
        <f t="shared" si="121"/>
        <v>0</v>
      </c>
      <c r="CE99" s="132"/>
      <c r="CF99" s="68">
        <f t="shared" si="122"/>
        <v>0</v>
      </c>
      <c r="CG99" s="132"/>
      <c r="CH99" s="91"/>
      <c r="CI99" s="132"/>
      <c r="CJ99" s="68">
        <f t="shared" si="123"/>
        <v>0</v>
      </c>
      <c r="CK99" s="132"/>
      <c r="CL99" s="72">
        <f t="shared" si="124"/>
        <v>0</v>
      </c>
      <c r="CM99" s="132"/>
      <c r="CN99" s="72">
        <f t="shared" si="92"/>
        <v>0</v>
      </c>
      <c r="CO99" s="132"/>
      <c r="CP99" s="326">
        <f t="shared" si="148"/>
        <v>0</v>
      </c>
      <c r="CQ99" s="326">
        <f t="shared" si="149"/>
        <v>0</v>
      </c>
      <c r="CR99" s="326">
        <f t="shared" si="150"/>
        <v>0</v>
      </c>
      <c r="CS99" s="326">
        <f t="shared" si="125"/>
        <v>0</v>
      </c>
      <c r="CT99" s="326">
        <f t="shared" si="126"/>
        <v>0</v>
      </c>
      <c r="CU99" s="326">
        <f t="shared" si="151"/>
        <v>0</v>
      </c>
      <c r="CV99" s="329">
        <f t="shared" si="127"/>
        <v>0</v>
      </c>
      <c r="CW99" s="69"/>
      <c r="CX99" s="71">
        <v>86</v>
      </c>
      <c r="CY99" s="68">
        <f t="shared" si="128"/>
        <v>0</v>
      </c>
      <c r="CZ99" s="132"/>
      <c r="DA99" s="68">
        <f t="shared" si="129"/>
        <v>0</v>
      </c>
      <c r="DB99" s="132"/>
      <c r="DC99" s="91"/>
      <c r="DD99" s="132"/>
      <c r="DE99" s="68">
        <f t="shared" si="130"/>
        <v>0</v>
      </c>
      <c r="DF99" s="132"/>
      <c r="DG99" s="72">
        <f t="shared" si="131"/>
        <v>0</v>
      </c>
      <c r="DH99" s="132"/>
      <c r="DI99" s="72">
        <f t="shared" si="93"/>
        <v>0</v>
      </c>
      <c r="DJ99" s="72"/>
      <c r="DK99" s="326">
        <f t="shared" si="152"/>
        <v>0</v>
      </c>
      <c r="DL99" s="326">
        <f t="shared" si="153"/>
        <v>0</v>
      </c>
      <c r="DM99" s="326">
        <f t="shared" si="132"/>
        <v>0</v>
      </c>
      <c r="DN99" s="326">
        <f t="shared" si="133"/>
        <v>0</v>
      </c>
      <c r="DO99" s="326">
        <f t="shared" si="134"/>
        <v>0</v>
      </c>
      <c r="DP99" s="326">
        <f t="shared" si="154"/>
        <v>0</v>
      </c>
      <c r="DQ99" s="329">
        <f t="shared" si="155"/>
        <v>0</v>
      </c>
      <c r="DR99" s="72"/>
      <c r="DS99" s="372">
        <v>86</v>
      </c>
      <c r="DT99" s="68">
        <f t="shared" si="135"/>
        <v>0</v>
      </c>
      <c r="DV99" s="68">
        <f t="shared" si="136"/>
        <v>0</v>
      </c>
      <c r="DX99" s="91"/>
      <c r="DZ99" s="68">
        <f t="shared" si="137"/>
        <v>0</v>
      </c>
      <c r="EA99" s="132"/>
      <c r="EB99" s="72">
        <f t="shared" si="138"/>
        <v>0</v>
      </c>
      <c r="EC99" s="132"/>
      <c r="ED99" s="72">
        <f t="shared" si="94"/>
        <v>0</v>
      </c>
      <c r="EF99" s="364">
        <f t="shared" si="156"/>
        <v>0</v>
      </c>
      <c r="EG99" s="95">
        <f t="shared" si="157"/>
        <v>0</v>
      </c>
      <c r="EH99" s="379">
        <f>(INDEX('30 year Cash Flow'!$H$50:$AK$50,1,'Monthly Loan Amortization'!A99)/12)*$DV$9</f>
        <v>0</v>
      </c>
      <c r="EI99" s="326">
        <f t="shared" si="158"/>
        <v>0</v>
      </c>
      <c r="EJ99" s="326">
        <f t="shared" si="86"/>
        <v>0</v>
      </c>
      <c r="EK99" s="326">
        <f t="shared" si="159"/>
        <v>0</v>
      </c>
      <c r="EL99" s="329">
        <f t="shared" si="139"/>
        <v>0</v>
      </c>
      <c r="EM99" s="329"/>
      <c r="EN99" s="372">
        <v>86</v>
      </c>
      <c r="EO99" s="95">
        <f t="shared" si="140"/>
        <v>0</v>
      </c>
      <c r="EP99" s="132"/>
      <c r="EQ99" s="95">
        <f t="shared" si="141"/>
        <v>0</v>
      </c>
      <c r="ER99" s="132"/>
      <c r="ES99" s="91"/>
      <c r="ET99" s="132"/>
      <c r="EU99" s="95">
        <f t="shared" si="142"/>
        <v>0</v>
      </c>
      <c r="EV99" s="132"/>
      <c r="EW99" s="327">
        <f t="shared" si="143"/>
        <v>0</v>
      </c>
      <c r="EX99" s="132"/>
      <c r="EY99" s="327">
        <f t="shared" si="95"/>
        <v>0</v>
      </c>
      <c r="EZ99" s="132"/>
      <c r="FA99" s="364">
        <f t="shared" si="160"/>
        <v>0</v>
      </c>
      <c r="FB99" s="95">
        <f t="shared" si="161"/>
        <v>0</v>
      </c>
      <c r="FC99" s="379">
        <f>(INDEX('30 year Cash Flow'!$H$50:$AK$50,1,'Monthly Loan Amortization'!A99)/12)*$EQ$9</f>
        <v>0</v>
      </c>
      <c r="FD99" s="326">
        <f t="shared" si="84"/>
        <v>0</v>
      </c>
      <c r="FE99" s="326">
        <f t="shared" si="85"/>
        <v>0</v>
      </c>
      <c r="FF99" s="326">
        <f t="shared" si="162"/>
        <v>0</v>
      </c>
      <c r="FG99" s="329">
        <f t="shared" si="144"/>
        <v>0</v>
      </c>
    </row>
    <row r="100" spans="1:163" x14ac:dyDescent="0.25">
      <c r="A100" s="132">
        <f t="shared" si="145"/>
        <v>8</v>
      </c>
      <c r="B100" s="71">
        <v>87</v>
      </c>
      <c r="C100" s="68">
        <f t="shared" si="96"/>
        <v>0</v>
      </c>
      <c r="E100" s="68">
        <f t="shared" si="97"/>
        <v>0</v>
      </c>
      <c r="G100" s="91"/>
      <c r="I100" s="68">
        <f t="shared" si="98"/>
        <v>0</v>
      </c>
      <c r="K100" s="72">
        <f t="shared" si="99"/>
        <v>0</v>
      </c>
      <c r="M100" s="72">
        <f t="shared" si="87"/>
        <v>0</v>
      </c>
      <c r="N100" s="66"/>
      <c r="O100" s="69"/>
      <c r="Q100" s="71">
        <v>87</v>
      </c>
      <c r="R100" s="68">
        <f t="shared" si="100"/>
        <v>0</v>
      </c>
      <c r="T100" s="68">
        <f t="shared" si="101"/>
        <v>0</v>
      </c>
      <c r="V100" s="91"/>
      <c r="X100" s="68">
        <f t="shared" si="102"/>
        <v>0</v>
      </c>
      <c r="Z100" s="72">
        <f t="shared" si="103"/>
        <v>0</v>
      </c>
      <c r="AB100" s="72" t="e">
        <f t="shared" si="88"/>
        <v>#REF!</v>
      </c>
      <c r="AD100" s="69"/>
      <c r="AF100" s="71">
        <v>87</v>
      </c>
      <c r="AG100" s="68">
        <f t="shared" si="104"/>
        <v>0</v>
      </c>
      <c r="AI100" s="68">
        <f t="shared" si="105"/>
        <v>0</v>
      </c>
      <c r="AK100" s="91"/>
      <c r="AM100" s="68">
        <f t="shared" si="106"/>
        <v>0</v>
      </c>
      <c r="AO100" s="72">
        <f t="shared" si="107"/>
        <v>0</v>
      </c>
      <c r="AQ100" s="72" t="e">
        <f t="shared" si="89"/>
        <v>#REF!</v>
      </c>
      <c r="AS100" s="69"/>
      <c r="AU100" s="71">
        <v>87</v>
      </c>
      <c r="AV100" s="68">
        <f t="shared" si="108"/>
        <v>0</v>
      </c>
      <c r="AX100" s="68">
        <f t="shared" si="109"/>
        <v>0</v>
      </c>
      <c r="AZ100" s="91"/>
      <c r="BB100" s="68">
        <f t="shared" si="110"/>
        <v>0</v>
      </c>
      <c r="BD100" s="72">
        <f t="shared" si="111"/>
        <v>0</v>
      </c>
      <c r="BF100" s="72" t="e">
        <f t="shared" si="90"/>
        <v>#REF!</v>
      </c>
      <c r="BG100" s="72"/>
      <c r="BH100" s="71">
        <v>87</v>
      </c>
      <c r="BI100" s="68">
        <f t="shared" si="112"/>
        <v>0</v>
      </c>
      <c r="BJ100" s="132"/>
      <c r="BK100" s="68">
        <f t="shared" si="113"/>
        <v>0</v>
      </c>
      <c r="BL100" s="132"/>
      <c r="BM100" s="91"/>
      <c r="BN100" s="132"/>
      <c r="BO100" s="68">
        <f t="shared" si="114"/>
        <v>0</v>
      </c>
      <c r="BP100" s="132"/>
      <c r="BQ100" s="72">
        <f t="shared" si="115"/>
        <v>0</v>
      </c>
      <c r="BR100" s="132"/>
      <c r="BS100" s="72">
        <f t="shared" si="91"/>
        <v>0</v>
      </c>
      <c r="BT100" s="72"/>
      <c r="BU100" s="326">
        <f t="shared" si="146"/>
        <v>0</v>
      </c>
      <c r="BV100" s="326">
        <f t="shared" si="116"/>
        <v>0</v>
      </c>
      <c r="BW100" s="326">
        <f t="shared" si="117"/>
        <v>0</v>
      </c>
      <c r="BX100" s="326">
        <f t="shared" si="118"/>
        <v>0</v>
      </c>
      <c r="BY100" s="326">
        <f t="shared" si="119"/>
        <v>0</v>
      </c>
      <c r="BZ100" s="326">
        <f t="shared" si="147"/>
        <v>0</v>
      </c>
      <c r="CA100" s="329">
        <f t="shared" si="120"/>
        <v>0</v>
      </c>
      <c r="CB100" s="132"/>
      <c r="CC100" s="71">
        <v>87</v>
      </c>
      <c r="CD100" s="68">
        <f t="shared" si="121"/>
        <v>0</v>
      </c>
      <c r="CE100" s="132"/>
      <c r="CF100" s="68">
        <f t="shared" si="122"/>
        <v>0</v>
      </c>
      <c r="CG100" s="132"/>
      <c r="CH100" s="91"/>
      <c r="CI100" s="132"/>
      <c r="CJ100" s="68">
        <f t="shared" si="123"/>
        <v>0</v>
      </c>
      <c r="CK100" s="132"/>
      <c r="CL100" s="72">
        <f t="shared" si="124"/>
        <v>0</v>
      </c>
      <c r="CM100" s="132"/>
      <c r="CN100" s="72">
        <f t="shared" si="92"/>
        <v>0</v>
      </c>
      <c r="CO100" s="132"/>
      <c r="CP100" s="326">
        <f t="shared" si="148"/>
        <v>0</v>
      </c>
      <c r="CQ100" s="326">
        <f t="shared" si="149"/>
        <v>0</v>
      </c>
      <c r="CR100" s="326">
        <f t="shared" si="150"/>
        <v>0</v>
      </c>
      <c r="CS100" s="326">
        <f t="shared" si="125"/>
        <v>0</v>
      </c>
      <c r="CT100" s="326">
        <f t="shared" si="126"/>
        <v>0</v>
      </c>
      <c r="CU100" s="326">
        <f t="shared" si="151"/>
        <v>0</v>
      </c>
      <c r="CV100" s="329">
        <f t="shared" si="127"/>
        <v>0</v>
      </c>
      <c r="CW100" s="69"/>
      <c r="CX100" s="71">
        <v>87</v>
      </c>
      <c r="CY100" s="68">
        <f t="shared" si="128"/>
        <v>0</v>
      </c>
      <c r="CZ100" s="132"/>
      <c r="DA100" s="68">
        <f t="shared" si="129"/>
        <v>0</v>
      </c>
      <c r="DB100" s="132"/>
      <c r="DC100" s="91"/>
      <c r="DD100" s="132"/>
      <c r="DE100" s="68">
        <f t="shared" si="130"/>
        <v>0</v>
      </c>
      <c r="DF100" s="132"/>
      <c r="DG100" s="72">
        <f t="shared" si="131"/>
        <v>0</v>
      </c>
      <c r="DH100" s="132"/>
      <c r="DI100" s="72">
        <f t="shared" si="93"/>
        <v>0</v>
      </c>
      <c r="DJ100" s="72"/>
      <c r="DK100" s="326">
        <f t="shared" si="152"/>
        <v>0</v>
      </c>
      <c r="DL100" s="326">
        <f t="shared" si="153"/>
        <v>0</v>
      </c>
      <c r="DM100" s="326">
        <f t="shared" si="132"/>
        <v>0</v>
      </c>
      <c r="DN100" s="326">
        <f t="shared" si="133"/>
        <v>0</v>
      </c>
      <c r="DO100" s="326">
        <f t="shared" si="134"/>
        <v>0</v>
      </c>
      <c r="DP100" s="326">
        <f t="shared" si="154"/>
        <v>0</v>
      </c>
      <c r="DQ100" s="329">
        <f t="shared" si="155"/>
        <v>0</v>
      </c>
      <c r="DR100" s="72"/>
      <c r="DS100" s="372">
        <v>87</v>
      </c>
      <c r="DT100" s="68">
        <f t="shared" si="135"/>
        <v>0</v>
      </c>
      <c r="DV100" s="68">
        <f t="shared" si="136"/>
        <v>0</v>
      </c>
      <c r="DX100" s="91"/>
      <c r="DZ100" s="68">
        <f t="shared" si="137"/>
        <v>0</v>
      </c>
      <c r="EA100" s="132"/>
      <c r="EB100" s="72">
        <f t="shared" si="138"/>
        <v>0</v>
      </c>
      <c r="EC100" s="132"/>
      <c r="ED100" s="72">
        <f t="shared" si="94"/>
        <v>0</v>
      </c>
      <c r="EF100" s="364">
        <f t="shared" si="156"/>
        <v>0</v>
      </c>
      <c r="EG100" s="95">
        <f t="shared" si="157"/>
        <v>0</v>
      </c>
      <c r="EH100" s="379">
        <f>(INDEX('30 year Cash Flow'!$H$50:$AK$50,1,'Monthly Loan Amortization'!A100)/12)*$DV$9</f>
        <v>0</v>
      </c>
      <c r="EI100" s="326">
        <f t="shared" si="158"/>
        <v>0</v>
      </c>
      <c r="EJ100" s="326">
        <f t="shared" si="86"/>
        <v>0</v>
      </c>
      <c r="EK100" s="326">
        <f t="shared" si="159"/>
        <v>0</v>
      </c>
      <c r="EL100" s="329">
        <f t="shared" si="139"/>
        <v>0</v>
      </c>
      <c r="EM100" s="329"/>
      <c r="EN100" s="372">
        <v>87</v>
      </c>
      <c r="EO100" s="95">
        <f t="shared" si="140"/>
        <v>0</v>
      </c>
      <c r="EP100" s="132"/>
      <c r="EQ100" s="95">
        <f t="shared" si="141"/>
        <v>0</v>
      </c>
      <c r="ER100" s="132"/>
      <c r="ES100" s="91"/>
      <c r="ET100" s="132"/>
      <c r="EU100" s="95">
        <f t="shared" si="142"/>
        <v>0</v>
      </c>
      <c r="EV100" s="132"/>
      <c r="EW100" s="327">
        <f t="shared" si="143"/>
        <v>0</v>
      </c>
      <c r="EX100" s="132"/>
      <c r="EY100" s="327">
        <f t="shared" si="95"/>
        <v>0</v>
      </c>
      <c r="EZ100" s="132"/>
      <c r="FA100" s="364">
        <f t="shared" si="160"/>
        <v>0</v>
      </c>
      <c r="FB100" s="95">
        <f t="shared" si="161"/>
        <v>0</v>
      </c>
      <c r="FC100" s="379">
        <f>(INDEX('30 year Cash Flow'!$H$50:$AK$50,1,'Monthly Loan Amortization'!A100)/12)*$EQ$9</f>
        <v>0</v>
      </c>
      <c r="FD100" s="326">
        <f t="shared" si="84"/>
        <v>0</v>
      </c>
      <c r="FE100" s="326">
        <f t="shared" si="85"/>
        <v>0</v>
      </c>
      <c r="FF100" s="326">
        <f t="shared" si="162"/>
        <v>0</v>
      </c>
      <c r="FG100" s="329">
        <f t="shared" si="144"/>
        <v>0</v>
      </c>
    </row>
    <row r="101" spans="1:163" x14ac:dyDescent="0.25">
      <c r="A101" s="132">
        <f t="shared" si="145"/>
        <v>8</v>
      </c>
      <c r="B101" s="71">
        <v>88</v>
      </c>
      <c r="C101" s="68">
        <f t="shared" si="96"/>
        <v>0</v>
      </c>
      <c r="E101" s="68">
        <f t="shared" si="97"/>
        <v>0</v>
      </c>
      <c r="G101" s="91"/>
      <c r="I101" s="68">
        <f t="shared" si="98"/>
        <v>0</v>
      </c>
      <c r="K101" s="72">
        <f t="shared" si="99"/>
        <v>0</v>
      </c>
      <c r="M101" s="72">
        <f t="shared" si="87"/>
        <v>0</v>
      </c>
      <c r="N101" s="66"/>
      <c r="O101" s="69"/>
      <c r="Q101" s="71">
        <v>88</v>
      </c>
      <c r="R101" s="68">
        <f t="shared" si="100"/>
        <v>0</v>
      </c>
      <c r="T101" s="68">
        <f t="shared" si="101"/>
        <v>0</v>
      </c>
      <c r="V101" s="91"/>
      <c r="X101" s="68">
        <f t="shared" si="102"/>
        <v>0</v>
      </c>
      <c r="Z101" s="72">
        <f t="shared" si="103"/>
        <v>0</v>
      </c>
      <c r="AB101" s="72" t="e">
        <f t="shared" si="88"/>
        <v>#REF!</v>
      </c>
      <c r="AD101" s="69"/>
      <c r="AF101" s="71">
        <v>88</v>
      </c>
      <c r="AG101" s="68">
        <f t="shared" si="104"/>
        <v>0</v>
      </c>
      <c r="AI101" s="68">
        <f t="shared" si="105"/>
        <v>0</v>
      </c>
      <c r="AK101" s="91"/>
      <c r="AM101" s="68">
        <f t="shared" si="106"/>
        <v>0</v>
      </c>
      <c r="AO101" s="72">
        <f t="shared" si="107"/>
        <v>0</v>
      </c>
      <c r="AQ101" s="72" t="e">
        <f t="shared" si="89"/>
        <v>#REF!</v>
      </c>
      <c r="AS101" s="69"/>
      <c r="AU101" s="71">
        <v>88</v>
      </c>
      <c r="AV101" s="68">
        <f t="shared" si="108"/>
        <v>0</v>
      </c>
      <c r="AX101" s="68">
        <f t="shared" si="109"/>
        <v>0</v>
      </c>
      <c r="AZ101" s="91"/>
      <c r="BB101" s="68">
        <f t="shared" si="110"/>
        <v>0</v>
      </c>
      <c r="BD101" s="72">
        <f t="shared" si="111"/>
        <v>0</v>
      </c>
      <c r="BF101" s="72" t="e">
        <f t="shared" si="90"/>
        <v>#REF!</v>
      </c>
      <c r="BG101" s="72"/>
      <c r="BH101" s="71">
        <v>88</v>
      </c>
      <c r="BI101" s="68">
        <f t="shared" si="112"/>
        <v>0</v>
      </c>
      <c r="BJ101" s="132"/>
      <c r="BK101" s="68">
        <f t="shared" si="113"/>
        <v>0</v>
      </c>
      <c r="BL101" s="132"/>
      <c r="BM101" s="91"/>
      <c r="BN101" s="132"/>
      <c r="BO101" s="68">
        <f t="shared" si="114"/>
        <v>0</v>
      </c>
      <c r="BP101" s="132"/>
      <c r="BQ101" s="72">
        <f t="shared" si="115"/>
        <v>0</v>
      </c>
      <c r="BR101" s="132"/>
      <c r="BS101" s="72">
        <f t="shared" si="91"/>
        <v>0</v>
      </c>
      <c r="BT101" s="72"/>
      <c r="BU101" s="326">
        <f t="shared" si="146"/>
        <v>0</v>
      </c>
      <c r="BV101" s="326">
        <f t="shared" si="116"/>
        <v>0</v>
      </c>
      <c r="BW101" s="326">
        <f t="shared" si="117"/>
        <v>0</v>
      </c>
      <c r="BX101" s="326">
        <f t="shared" si="118"/>
        <v>0</v>
      </c>
      <c r="BY101" s="326">
        <f t="shared" si="119"/>
        <v>0</v>
      </c>
      <c r="BZ101" s="326">
        <f t="shared" si="147"/>
        <v>0</v>
      </c>
      <c r="CA101" s="329">
        <f t="shared" si="120"/>
        <v>0</v>
      </c>
      <c r="CB101" s="132"/>
      <c r="CC101" s="71">
        <v>88</v>
      </c>
      <c r="CD101" s="68">
        <f t="shared" si="121"/>
        <v>0</v>
      </c>
      <c r="CE101" s="132"/>
      <c r="CF101" s="68">
        <f t="shared" si="122"/>
        <v>0</v>
      </c>
      <c r="CG101" s="132"/>
      <c r="CH101" s="91"/>
      <c r="CI101" s="132"/>
      <c r="CJ101" s="68">
        <f t="shared" si="123"/>
        <v>0</v>
      </c>
      <c r="CK101" s="132"/>
      <c r="CL101" s="72">
        <f t="shared" si="124"/>
        <v>0</v>
      </c>
      <c r="CM101" s="132"/>
      <c r="CN101" s="72">
        <f t="shared" si="92"/>
        <v>0</v>
      </c>
      <c r="CO101" s="132"/>
      <c r="CP101" s="326">
        <f t="shared" si="148"/>
        <v>0</v>
      </c>
      <c r="CQ101" s="326">
        <f t="shared" si="149"/>
        <v>0</v>
      </c>
      <c r="CR101" s="326">
        <f t="shared" si="150"/>
        <v>0</v>
      </c>
      <c r="CS101" s="326">
        <f t="shared" si="125"/>
        <v>0</v>
      </c>
      <c r="CT101" s="326">
        <f t="shared" si="126"/>
        <v>0</v>
      </c>
      <c r="CU101" s="326">
        <f t="shared" si="151"/>
        <v>0</v>
      </c>
      <c r="CV101" s="329">
        <f t="shared" si="127"/>
        <v>0</v>
      </c>
      <c r="CW101" s="69"/>
      <c r="CX101" s="71">
        <v>88</v>
      </c>
      <c r="CY101" s="68">
        <f t="shared" si="128"/>
        <v>0</v>
      </c>
      <c r="CZ101" s="132"/>
      <c r="DA101" s="68">
        <f t="shared" si="129"/>
        <v>0</v>
      </c>
      <c r="DB101" s="132"/>
      <c r="DC101" s="91"/>
      <c r="DD101" s="132"/>
      <c r="DE101" s="68">
        <f t="shared" si="130"/>
        <v>0</v>
      </c>
      <c r="DF101" s="132"/>
      <c r="DG101" s="72">
        <f t="shared" si="131"/>
        <v>0</v>
      </c>
      <c r="DH101" s="132"/>
      <c r="DI101" s="72">
        <f t="shared" si="93"/>
        <v>0</v>
      </c>
      <c r="DJ101" s="72"/>
      <c r="DK101" s="326">
        <f t="shared" si="152"/>
        <v>0</v>
      </c>
      <c r="DL101" s="326">
        <f t="shared" si="153"/>
        <v>0</v>
      </c>
      <c r="DM101" s="326">
        <f t="shared" si="132"/>
        <v>0</v>
      </c>
      <c r="DN101" s="326">
        <f t="shared" si="133"/>
        <v>0</v>
      </c>
      <c r="DO101" s="326">
        <f t="shared" si="134"/>
        <v>0</v>
      </c>
      <c r="DP101" s="326">
        <f t="shared" si="154"/>
        <v>0</v>
      </c>
      <c r="DQ101" s="329">
        <f t="shared" si="155"/>
        <v>0</v>
      </c>
      <c r="DR101" s="72"/>
      <c r="DS101" s="372">
        <v>88</v>
      </c>
      <c r="DT101" s="68">
        <f t="shared" si="135"/>
        <v>0</v>
      </c>
      <c r="DV101" s="68">
        <f t="shared" si="136"/>
        <v>0</v>
      </c>
      <c r="DX101" s="91"/>
      <c r="DZ101" s="68">
        <f t="shared" si="137"/>
        <v>0</v>
      </c>
      <c r="EA101" s="132"/>
      <c r="EB101" s="72">
        <f t="shared" si="138"/>
        <v>0</v>
      </c>
      <c r="EC101" s="132"/>
      <c r="ED101" s="72">
        <f t="shared" si="94"/>
        <v>0</v>
      </c>
      <c r="EF101" s="364">
        <f t="shared" si="156"/>
        <v>0</v>
      </c>
      <c r="EG101" s="95">
        <f t="shared" si="157"/>
        <v>0</v>
      </c>
      <c r="EH101" s="379">
        <f>(INDEX('30 year Cash Flow'!$H$50:$AK$50,1,'Monthly Loan Amortization'!A101)/12)*$DV$9</f>
        <v>0</v>
      </c>
      <c r="EI101" s="326">
        <f t="shared" si="158"/>
        <v>0</v>
      </c>
      <c r="EJ101" s="326">
        <f t="shared" si="86"/>
        <v>0</v>
      </c>
      <c r="EK101" s="326">
        <f t="shared" si="159"/>
        <v>0</v>
      </c>
      <c r="EL101" s="329">
        <f t="shared" si="139"/>
        <v>0</v>
      </c>
      <c r="EM101" s="329"/>
      <c r="EN101" s="372">
        <v>88</v>
      </c>
      <c r="EO101" s="95">
        <f t="shared" si="140"/>
        <v>0</v>
      </c>
      <c r="EP101" s="132"/>
      <c r="EQ101" s="95">
        <f t="shared" si="141"/>
        <v>0</v>
      </c>
      <c r="ER101" s="132"/>
      <c r="ES101" s="91"/>
      <c r="ET101" s="132"/>
      <c r="EU101" s="95">
        <f t="shared" si="142"/>
        <v>0</v>
      </c>
      <c r="EV101" s="132"/>
      <c r="EW101" s="327">
        <f t="shared" si="143"/>
        <v>0</v>
      </c>
      <c r="EX101" s="132"/>
      <c r="EY101" s="327">
        <f t="shared" si="95"/>
        <v>0</v>
      </c>
      <c r="EZ101" s="132"/>
      <c r="FA101" s="364">
        <f t="shared" si="160"/>
        <v>0</v>
      </c>
      <c r="FB101" s="95">
        <f t="shared" si="161"/>
        <v>0</v>
      </c>
      <c r="FC101" s="379">
        <f>(INDEX('30 year Cash Flow'!$H$50:$AK$50,1,'Monthly Loan Amortization'!A101)/12)*$EQ$9</f>
        <v>0</v>
      </c>
      <c r="FD101" s="326">
        <f t="shared" si="84"/>
        <v>0</v>
      </c>
      <c r="FE101" s="326">
        <f t="shared" si="85"/>
        <v>0</v>
      </c>
      <c r="FF101" s="326">
        <f t="shared" si="162"/>
        <v>0</v>
      </c>
      <c r="FG101" s="329">
        <f t="shared" si="144"/>
        <v>0</v>
      </c>
    </row>
    <row r="102" spans="1:163" x14ac:dyDescent="0.25">
      <c r="A102" s="132">
        <f t="shared" si="145"/>
        <v>8</v>
      </c>
      <c r="B102" s="71">
        <v>89</v>
      </c>
      <c r="C102" s="68">
        <f t="shared" si="96"/>
        <v>0</v>
      </c>
      <c r="E102" s="68">
        <f t="shared" si="97"/>
        <v>0</v>
      </c>
      <c r="G102" s="91"/>
      <c r="I102" s="68">
        <f t="shared" si="98"/>
        <v>0</v>
      </c>
      <c r="K102" s="72">
        <f t="shared" si="99"/>
        <v>0</v>
      </c>
      <c r="M102" s="72">
        <f t="shared" si="87"/>
        <v>0</v>
      </c>
      <c r="N102" s="66"/>
      <c r="O102" s="69"/>
      <c r="Q102" s="71">
        <v>89</v>
      </c>
      <c r="R102" s="68">
        <f t="shared" si="100"/>
        <v>0</v>
      </c>
      <c r="T102" s="68">
        <f t="shared" si="101"/>
        <v>0</v>
      </c>
      <c r="V102" s="91"/>
      <c r="X102" s="68">
        <f t="shared" si="102"/>
        <v>0</v>
      </c>
      <c r="Z102" s="72">
        <f t="shared" si="103"/>
        <v>0</v>
      </c>
      <c r="AB102" s="72" t="e">
        <f t="shared" si="88"/>
        <v>#REF!</v>
      </c>
      <c r="AD102" s="69"/>
      <c r="AF102" s="71">
        <v>89</v>
      </c>
      <c r="AG102" s="68">
        <f t="shared" si="104"/>
        <v>0</v>
      </c>
      <c r="AI102" s="68">
        <f t="shared" si="105"/>
        <v>0</v>
      </c>
      <c r="AK102" s="91"/>
      <c r="AM102" s="68">
        <f t="shared" si="106"/>
        <v>0</v>
      </c>
      <c r="AO102" s="72">
        <f t="shared" si="107"/>
        <v>0</v>
      </c>
      <c r="AQ102" s="72" t="e">
        <f t="shared" si="89"/>
        <v>#REF!</v>
      </c>
      <c r="AS102" s="69"/>
      <c r="AU102" s="71">
        <v>89</v>
      </c>
      <c r="AV102" s="68">
        <f t="shared" si="108"/>
        <v>0</v>
      </c>
      <c r="AX102" s="68">
        <f t="shared" si="109"/>
        <v>0</v>
      </c>
      <c r="AZ102" s="91"/>
      <c r="BB102" s="68">
        <f t="shared" si="110"/>
        <v>0</v>
      </c>
      <c r="BD102" s="72">
        <f t="shared" si="111"/>
        <v>0</v>
      </c>
      <c r="BF102" s="72" t="e">
        <f t="shared" si="90"/>
        <v>#REF!</v>
      </c>
      <c r="BG102" s="72"/>
      <c r="BH102" s="71">
        <v>89</v>
      </c>
      <c r="BI102" s="68">
        <f t="shared" si="112"/>
        <v>0</v>
      </c>
      <c r="BJ102" s="132"/>
      <c r="BK102" s="68">
        <f t="shared" si="113"/>
        <v>0</v>
      </c>
      <c r="BL102" s="132"/>
      <c r="BM102" s="91"/>
      <c r="BN102" s="132"/>
      <c r="BO102" s="68">
        <f t="shared" si="114"/>
        <v>0</v>
      </c>
      <c r="BP102" s="132"/>
      <c r="BQ102" s="72">
        <f t="shared" si="115"/>
        <v>0</v>
      </c>
      <c r="BR102" s="132"/>
      <c r="BS102" s="72">
        <f t="shared" si="91"/>
        <v>0</v>
      </c>
      <c r="BT102" s="72"/>
      <c r="BU102" s="326">
        <f t="shared" si="146"/>
        <v>0</v>
      </c>
      <c r="BV102" s="326">
        <f t="shared" si="116"/>
        <v>0</v>
      </c>
      <c r="BW102" s="326">
        <f t="shared" si="117"/>
        <v>0</v>
      </c>
      <c r="BX102" s="326">
        <f t="shared" si="118"/>
        <v>0</v>
      </c>
      <c r="BY102" s="326">
        <f t="shared" si="119"/>
        <v>0</v>
      </c>
      <c r="BZ102" s="326">
        <f t="shared" si="147"/>
        <v>0</v>
      </c>
      <c r="CA102" s="329">
        <f t="shared" si="120"/>
        <v>0</v>
      </c>
      <c r="CB102" s="132"/>
      <c r="CC102" s="71">
        <v>89</v>
      </c>
      <c r="CD102" s="68">
        <f t="shared" si="121"/>
        <v>0</v>
      </c>
      <c r="CE102" s="132"/>
      <c r="CF102" s="68">
        <f t="shared" si="122"/>
        <v>0</v>
      </c>
      <c r="CG102" s="132"/>
      <c r="CH102" s="91"/>
      <c r="CI102" s="132"/>
      <c r="CJ102" s="68">
        <f t="shared" si="123"/>
        <v>0</v>
      </c>
      <c r="CK102" s="132"/>
      <c r="CL102" s="72">
        <f t="shared" si="124"/>
        <v>0</v>
      </c>
      <c r="CM102" s="132"/>
      <c r="CN102" s="72">
        <f t="shared" si="92"/>
        <v>0</v>
      </c>
      <c r="CO102" s="132"/>
      <c r="CP102" s="326">
        <f t="shared" si="148"/>
        <v>0</v>
      </c>
      <c r="CQ102" s="326">
        <f t="shared" si="149"/>
        <v>0</v>
      </c>
      <c r="CR102" s="326">
        <f t="shared" si="150"/>
        <v>0</v>
      </c>
      <c r="CS102" s="326">
        <f t="shared" si="125"/>
        <v>0</v>
      </c>
      <c r="CT102" s="326">
        <f t="shared" si="126"/>
        <v>0</v>
      </c>
      <c r="CU102" s="326">
        <f t="shared" si="151"/>
        <v>0</v>
      </c>
      <c r="CV102" s="329">
        <f t="shared" si="127"/>
        <v>0</v>
      </c>
      <c r="CW102" s="69"/>
      <c r="CX102" s="71">
        <v>89</v>
      </c>
      <c r="CY102" s="68">
        <f t="shared" si="128"/>
        <v>0</v>
      </c>
      <c r="CZ102" s="132"/>
      <c r="DA102" s="68">
        <f t="shared" si="129"/>
        <v>0</v>
      </c>
      <c r="DB102" s="132"/>
      <c r="DC102" s="91"/>
      <c r="DD102" s="132"/>
      <c r="DE102" s="68">
        <f t="shared" si="130"/>
        <v>0</v>
      </c>
      <c r="DF102" s="132"/>
      <c r="DG102" s="72">
        <f t="shared" si="131"/>
        <v>0</v>
      </c>
      <c r="DH102" s="132"/>
      <c r="DI102" s="72">
        <f t="shared" si="93"/>
        <v>0</v>
      </c>
      <c r="DJ102" s="72"/>
      <c r="DK102" s="326">
        <f t="shared" si="152"/>
        <v>0</v>
      </c>
      <c r="DL102" s="326">
        <f t="shared" si="153"/>
        <v>0</v>
      </c>
      <c r="DM102" s="326">
        <f t="shared" si="132"/>
        <v>0</v>
      </c>
      <c r="DN102" s="326">
        <f t="shared" si="133"/>
        <v>0</v>
      </c>
      <c r="DO102" s="326">
        <f t="shared" si="134"/>
        <v>0</v>
      </c>
      <c r="DP102" s="326">
        <f t="shared" si="154"/>
        <v>0</v>
      </c>
      <c r="DQ102" s="329">
        <f t="shared" si="155"/>
        <v>0</v>
      </c>
      <c r="DR102" s="72"/>
      <c r="DS102" s="372">
        <v>89</v>
      </c>
      <c r="DT102" s="68">
        <f t="shared" si="135"/>
        <v>0</v>
      </c>
      <c r="DV102" s="68">
        <f t="shared" si="136"/>
        <v>0</v>
      </c>
      <c r="DX102" s="91"/>
      <c r="DZ102" s="68">
        <f t="shared" si="137"/>
        <v>0</v>
      </c>
      <c r="EA102" s="132"/>
      <c r="EB102" s="72">
        <f t="shared" si="138"/>
        <v>0</v>
      </c>
      <c r="EC102" s="132"/>
      <c r="ED102" s="72">
        <f t="shared" si="94"/>
        <v>0</v>
      </c>
      <c r="EF102" s="364">
        <f t="shared" si="156"/>
        <v>0</v>
      </c>
      <c r="EG102" s="95">
        <f t="shared" si="157"/>
        <v>0</v>
      </c>
      <c r="EH102" s="379">
        <f>(INDEX('30 year Cash Flow'!$H$50:$AK$50,1,'Monthly Loan Amortization'!A102)/12)*$DV$9</f>
        <v>0</v>
      </c>
      <c r="EI102" s="326">
        <f t="shared" si="158"/>
        <v>0</v>
      </c>
      <c r="EJ102" s="326">
        <f t="shared" si="86"/>
        <v>0</v>
      </c>
      <c r="EK102" s="326">
        <f t="shared" si="159"/>
        <v>0</v>
      </c>
      <c r="EL102" s="329">
        <f t="shared" si="139"/>
        <v>0</v>
      </c>
      <c r="EM102" s="329"/>
      <c r="EN102" s="372">
        <v>89</v>
      </c>
      <c r="EO102" s="95">
        <f t="shared" si="140"/>
        <v>0</v>
      </c>
      <c r="EP102" s="132"/>
      <c r="EQ102" s="95">
        <f t="shared" si="141"/>
        <v>0</v>
      </c>
      <c r="ER102" s="132"/>
      <c r="ES102" s="91"/>
      <c r="ET102" s="132"/>
      <c r="EU102" s="95">
        <f t="shared" si="142"/>
        <v>0</v>
      </c>
      <c r="EV102" s="132"/>
      <c r="EW102" s="327">
        <f t="shared" si="143"/>
        <v>0</v>
      </c>
      <c r="EX102" s="132"/>
      <c r="EY102" s="327">
        <f t="shared" si="95"/>
        <v>0</v>
      </c>
      <c r="EZ102" s="132"/>
      <c r="FA102" s="364">
        <f t="shared" si="160"/>
        <v>0</v>
      </c>
      <c r="FB102" s="95">
        <f t="shared" si="161"/>
        <v>0</v>
      </c>
      <c r="FC102" s="379">
        <f>(INDEX('30 year Cash Flow'!$H$50:$AK$50,1,'Monthly Loan Amortization'!A102)/12)*$EQ$9</f>
        <v>0</v>
      </c>
      <c r="FD102" s="326">
        <f t="shared" si="84"/>
        <v>0</v>
      </c>
      <c r="FE102" s="326">
        <f t="shared" si="85"/>
        <v>0</v>
      </c>
      <c r="FF102" s="326">
        <f t="shared" si="162"/>
        <v>0</v>
      </c>
      <c r="FG102" s="329">
        <f t="shared" si="144"/>
        <v>0</v>
      </c>
    </row>
    <row r="103" spans="1:163" x14ac:dyDescent="0.25">
      <c r="A103" s="132">
        <f t="shared" si="145"/>
        <v>8</v>
      </c>
      <c r="B103" s="71">
        <v>90</v>
      </c>
      <c r="C103" s="68">
        <f t="shared" si="96"/>
        <v>0</v>
      </c>
      <c r="E103" s="68">
        <f t="shared" si="97"/>
        <v>0</v>
      </c>
      <c r="G103" s="91"/>
      <c r="I103" s="68">
        <f t="shared" si="98"/>
        <v>0</v>
      </c>
      <c r="K103" s="72">
        <f t="shared" si="99"/>
        <v>0</v>
      </c>
      <c r="M103" s="72">
        <f t="shared" si="87"/>
        <v>0</v>
      </c>
      <c r="N103" s="66"/>
      <c r="O103" s="69"/>
      <c r="Q103" s="71">
        <v>90</v>
      </c>
      <c r="R103" s="68">
        <f t="shared" si="100"/>
        <v>0</v>
      </c>
      <c r="T103" s="68">
        <f t="shared" si="101"/>
        <v>0</v>
      </c>
      <c r="V103" s="91"/>
      <c r="X103" s="68">
        <f t="shared" si="102"/>
        <v>0</v>
      </c>
      <c r="Z103" s="72">
        <f t="shared" si="103"/>
        <v>0</v>
      </c>
      <c r="AB103" s="72" t="e">
        <f t="shared" si="88"/>
        <v>#REF!</v>
      </c>
      <c r="AD103" s="69"/>
      <c r="AF103" s="71">
        <v>90</v>
      </c>
      <c r="AG103" s="68">
        <f t="shared" si="104"/>
        <v>0</v>
      </c>
      <c r="AI103" s="68">
        <f t="shared" si="105"/>
        <v>0</v>
      </c>
      <c r="AK103" s="91"/>
      <c r="AM103" s="68">
        <f t="shared" si="106"/>
        <v>0</v>
      </c>
      <c r="AO103" s="72">
        <f t="shared" si="107"/>
        <v>0</v>
      </c>
      <c r="AQ103" s="72" t="e">
        <f t="shared" si="89"/>
        <v>#REF!</v>
      </c>
      <c r="AS103" s="69"/>
      <c r="AU103" s="71">
        <v>90</v>
      </c>
      <c r="AV103" s="68">
        <f t="shared" si="108"/>
        <v>0</v>
      </c>
      <c r="AX103" s="68">
        <f t="shared" si="109"/>
        <v>0</v>
      </c>
      <c r="AZ103" s="91"/>
      <c r="BB103" s="68">
        <f t="shared" si="110"/>
        <v>0</v>
      </c>
      <c r="BD103" s="72">
        <f t="shared" si="111"/>
        <v>0</v>
      </c>
      <c r="BF103" s="72" t="e">
        <f t="shared" si="90"/>
        <v>#REF!</v>
      </c>
      <c r="BG103" s="72"/>
      <c r="BH103" s="71">
        <v>90</v>
      </c>
      <c r="BI103" s="68">
        <f t="shared" si="112"/>
        <v>0</v>
      </c>
      <c r="BJ103" s="132"/>
      <c r="BK103" s="68">
        <f t="shared" si="113"/>
        <v>0</v>
      </c>
      <c r="BL103" s="132"/>
      <c r="BM103" s="91"/>
      <c r="BN103" s="132"/>
      <c r="BO103" s="68">
        <f t="shared" si="114"/>
        <v>0</v>
      </c>
      <c r="BP103" s="132"/>
      <c r="BQ103" s="72">
        <f t="shared" si="115"/>
        <v>0</v>
      </c>
      <c r="BR103" s="132"/>
      <c r="BS103" s="72">
        <f t="shared" si="91"/>
        <v>0</v>
      </c>
      <c r="BT103" s="72"/>
      <c r="BU103" s="326">
        <f t="shared" si="146"/>
        <v>0</v>
      </c>
      <c r="BV103" s="326">
        <f t="shared" si="116"/>
        <v>0</v>
      </c>
      <c r="BW103" s="326">
        <f t="shared" si="117"/>
        <v>0</v>
      </c>
      <c r="BX103" s="326">
        <f t="shared" si="118"/>
        <v>0</v>
      </c>
      <c r="BY103" s="326">
        <f t="shared" si="119"/>
        <v>0</v>
      </c>
      <c r="BZ103" s="326">
        <f t="shared" si="147"/>
        <v>0</v>
      </c>
      <c r="CA103" s="329">
        <f t="shared" si="120"/>
        <v>0</v>
      </c>
      <c r="CB103" s="132"/>
      <c r="CC103" s="71">
        <v>90</v>
      </c>
      <c r="CD103" s="68">
        <f t="shared" si="121"/>
        <v>0</v>
      </c>
      <c r="CE103" s="132"/>
      <c r="CF103" s="68">
        <f t="shared" si="122"/>
        <v>0</v>
      </c>
      <c r="CG103" s="132"/>
      <c r="CH103" s="91"/>
      <c r="CI103" s="132"/>
      <c r="CJ103" s="68">
        <f t="shared" si="123"/>
        <v>0</v>
      </c>
      <c r="CK103" s="132"/>
      <c r="CL103" s="72">
        <f t="shared" si="124"/>
        <v>0</v>
      </c>
      <c r="CM103" s="132"/>
      <c r="CN103" s="72">
        <f t="shared" si="92"/>
        <v>0</v>
      </c>
      <c r="CO103" s="132"/>
      <c r="CP103" s="326">
        <f t="shared" si="148"/>
        <v>0</v>
      </c>
      <c r="CQ103" s="326">
        <f t="shared" si="149"/>
        <v>0</v>
      </c>
      <c r="CR103" s="326">
        <f t="shared" si="150"/>
        <v>0</v>
      </c>
      <c r="CS103" s="326">
        <f t="shared" si="125"/>
        <v>0</v>
      </c>
      <c r="CT103" s="326">
        <f t="shared" si="126"/>
        <v>0</v>
      </c>
      <c r="CU103" s="326">
        <f t="shared" si="151"/>
        <v>0</v>
      </c>
      <c r="CV103" s="329">
        <f t="shared" si="127"/>
        <v>0</v>
      </c>
      <c r="CW103" s="69"/>
      <c r="CX103" s="71">
        <v>90</v>
      </c>
      <c r="CY103" s="68">
        <f t="shared" si="128"/>
        <v>0</v>
      </c>
      <c r="CZ103" s="132"/>
      <c r="DA103" s="68">
        <f t="shared" si="129"/>
        <v>0</v>
      </c>
      <c r="DB103" s="132"/>
      <c r="DC103" s="91"/>
      <c r="DD103" s="132"/>
      <c r="DE103" s="68">
        <f t="shared" si="130"/>
        <v>0</v>
      </c>
      <c r="DF103" s="132"/>
      <c r="DG103" s="72">
        <f t="shared" si="131"/>
        <v>0</v>
      </c>
      <c r="DH103" s="132"/>
      <c r="DI103" s="72">
        <f t="shared" si="93"/>
        <v>0</v>
      </c>
      <c r="DJ103" s="72"/>
      <c r="DK103" s="326">
        <f t="shared" si="152"/>
        <v>0</v>
      </c>
      <c r="DL103" s="326">
        <f t="shared" si="153"/>
        <v>0</v>
      </c>
      <c r="DM103" s="326">
        <f t="shared" si="132"/>
        <v>0</v>
      </c>
      <c r="DN103" s="326">
        <f t="shared" si="133"/>
        <v>0</v>
      </c>
      <c r="DO103" s="326">
        <f t="shared" si="134"/>
        <v>0</v>
      </c>
      <c r="DP103" s="326">
        <f t="shared" si="154"/>
        <v>0</v>
      </c>
      <c r="DQ103" s="329">
        <f t="shared" si="155"/>
        <v>0</v>
      </c>
      <c r="DR103" s="72"/>
      <c r="DS103" s="372">
        <v>90</v>
      </c>
      <c r="DT103" s="68">
        <f t="shared" si="135"/>
        <v>0</v>
      </c>
      <c r="DV103" s="68">
        <f t="shared" si="136"/>
        <v>0</v>
      </c>
      <c r="DX103" s="91"/>
      <c r="DZ103" s="68">
        <f t="shared" si="137"/>
        <v>0</v>
      </c>
      <c r="EA103" s="132"/>
      <c r="EB103" s="72">
        <f t="shared" si="138"/>
        <v>0</v>
      </c>
      <c r="EC103" s="132"/>
      <c r="ED103" s="72">
        <f t="shared" si="94"/>
        <v>0</v>
      </c>
      <c r="EF103" s="364">
        <f t="shared" si="156"/>
        <v>0</v>
      </c>
      <c r="EG103" s="95">
        <f t="shared" si="157"/>
        <v>0</v>
      </c>
      <c r="EH103" s="379">
        <f>(INDEX('30 year Cash Flow'!$H$50:$AK$50,1,'Monthly Loan Amortization'!A103)/12)*$DV$9</f>
        <v>0</v>
      </c>
      <c r="EI103" s="326">
        <f t="shared" si="158"/>
        <v>0</v>
      </c>
      <c r="EJ103" s="326">
        <f t="shared" ref="EJ103:EJ166" si="163">IF(EH103&gt;EG103,EH103-EG103,0)</f>
        <v>0</v>
      </c>
      <c r="EK103" s="326">
        <f t="shared" si="159"/>
        <v>0</v>
      </c>
      <c r="EL103" s="329">
        <f t="shared" si="139"/>
        <v>0</v>
      </c>
      <c r="EM103" s="329"/>
      <c r="EN103" s="372">
        <v>90</v>
      </c>
      <c r="EO103" s="95">
        <f t="shared" si="140"/>
        <v>0</v>
      </c>
      <c r="EP103" s="132"/>
      <c r="EQ103" s="95">
        <f t="shared" si="141"/>
        <v>0</v>
      </c>
      <c r="ER103" s="132"/>
      <c r="ES103" s="91"/>
      <c r="ET103" s="132"/>
      <c r="EU103" s="95">
        <f t="shared" si="142"/>
        <v>0</v>
      </c>
      <c r="EV103" s="132"/>
      <c r="EW103" s="327">
        <f t="shared" si="143"/>
        <v>0</v>
      </c>
      <c r="EX103" s="132"/>
      <c r="EY103" s="327">
        <f t="shared" si="95"/>
        <v>0</v>
      </c>
      <c r="EZ103" s="132"/>
      <c r="FA103" s="364">
        <f t="shared" si="160"/>
        <v>0</v>
      </c>
      <c r="FB103" s="95">
        <f t="shared" si="161"/>
        <v>0</v>
      </c>
      <c r="FC103" s="379">
        <f>(INDEX('30 year Cash Flow'!$H$50:$AK$50,1,'Monthly Loan Amortization'!A103)/12)*$EQ$9</f>
        <v>0</v>
      </c>
      <c r="FD103" s="326">
        <f t="shared" ref="FD103:FD166" si="164">IF(FC103&lt;=FB103,FC103,FB103)</f>
        <v>0</v>
      </c>
      <c r="FE103" s="326">
        <f t="shared" ref="FE103:FE166" si="165">IF(FC103&gt;FB103,FC103-FB103,0)</f>
        <v>0</v>
      </c>
      <c r="FF103" s="326">
        <f t="shared" si="162"/>
        <v>0</v>
      </c>
      <c r="FG103" s="329">
        <f t="shared" si="144"/>
        <v>0</v>
      </c>
    </row>
    <row r="104" spans="1:163" x14ac:dyDescent="0.25">
      <c r="A104" s="132">
        <f t="shared" si="145"/>
        <v>8</v>
      </c>
      <c r="B104" s="71">
        <v>91</v>
      </c>
      <c r="C104" s="68">
        <f t="shared" si="96"/>
        <v>0</v>
      </c>
      <c r="E104" s="68">
        <f t="shared" si="97"/>
        <v>0</v>
      </c>
      <c r="G104" s="91"/>
      <c r="I104" s="68">
        <f t="shared" si="98"/>
        <v>0</v>
      </c>
      <c r="K104" s="72">
        <f t="shared" si="99"/>
        <v>0</v>
      </c>
      <c r="M104" s="72">
        <f t="shared" si="87"/>
        <v>0</v>
      </c>
      <c r="N104" s="66"/>
      <c r="O104" s="69"/>
      <c r="Q104" s="71">
        <v>91</v>
      </c>
      <c r="R104" s="68">
        <f t="shared" si="100"/>
        <v>0</v>
      </c>
      <c r="T104" s="68">
        <f t="shared" si="101"/>
        <v>0</v>
      </c>
      <c r="V104" s="91"/>
      <c r="X104" s="68">
        <f t="shared" si="102"/>
        <v>0</v>
      </c>
      <c r="Z104" s="72">
        <f t="shared" si="103"/>
        <v>0</v>
      </c>
      <c r="AB104" s="72" t="e">
        <f t="shared" si="88"/>
        <v>#REF!</v>
      </c>
      <c r="AD104" s="69"/>
      <c r="AF104" s="71">
        <v>91</v>
      </c>
      <c r="AG104" s="68">
        <f t="shared" si="104"/>
        <v>0</v>
      </c>
      <c r="AI104" s="68">
        <f t="shared" si="105"/>
        <v>0</v>
      </c>
      <c r="AK104" s="91"/>
      <c r="AM104" s="68">
        <f t="shared" si="106"/>
        <v>0</v>
      </c>
      <c r="AO104" s="72">
        <f t="shared" si="107"/>
        <v>0</v>
      </c>
      <c r="AQ104" s="72" t="e">
        <f t="shared" si="89"/>
        <v>#REF!</v>
      </c>
      <c r="AS104" s="69"/>
      <c r="AU104" s="71">
        <v>91</v>
      </c>
      <c r="AV104" s="68">
        <f t="shared" si="108"/>
        <v>0</v>
      </c>
      <c r="AX104" s="68">
        <f t="shared" si="109"/>
        <v>0</v>
      </c>
      <c r="AZ104" s="91"/>
      <c r="BB104" s="68">
        <f t="shared" si="110"/>
        <v>0</v>
      </c>
      <c r="BD104" s="72">
        <f t="shared" si="111"/>
        <v>0</v>
      </c>
      <c r="BF104" s="72" t="e">
        <f t="shared" si="90"/>
        <v>#REF!</v>
      </c>
      <c r="BG104" s="72"/>
      <c r="BH104" s="71">
        <v>91</v>
      </c>
      <c r="BI104" s="68">
        <f t="shared" si="112"/>
        <v>0</v>
      </c>
      <c r="BJ104" s="132"/>
      <c r="BK104" s="68">
        <f t="shared" si="113"/>
        <v>0</v>
      </c>
      <c r="BL104" s="132"/>
      <c r="BM104" s="91"/>
      <c r="BN104" s="132"/>
      <c r="BO104" s="68">
        <f t="shared" si="114"/>
        <v>0</v>
      </c>
      <c r="BP104" s="132"/>
      <c r="BQ104" s="72">
        <f t="shared" si="115"/>
        <v>0</v>
      </c>
      <c r="BR104" s="132"/>
      <c r="BS104" s="72">
        <f t="shared" si="91"/>
        <v>0</v>
      </c>
      <c r="BT104" s="72"/>
      <c r="BU104" s="326">
        <f t="shared" si="146"/>
        <v>0</v>
      </c>
      <c r="BV104" s="326">
        <f t="shared" si="116"/>
        <v>0</v>
      </c>
      <c r="BW104" s="326">
        <f t="shared" si="117"/>
        <v>0</v>
      </c>
      <c r="BX104" s="326">
        <f t="shared" si="118"/>
        <v>0</v>
      </c>
      <c r="BY104" s="326">
        <f t="shared" si="119"/>
        <v>0</v>
      </c>
      <c r="BZ104" s="326">
        <f t="shared" si="147"/>
        <v>0</v>
      </c>
      <c r="CA104" s="329">
        <f t="shared" si="120"/>
        <v>0</v>
      </c>
      <c r="CB104" s="132"/>
      <c r="CC104" s="71">
        <v>91</v>
      </c>
      <c r="CD104" s="68">
        <f t="shared" si="121"/>
        <v>0</v>
      </c>
      <c r="CE104" s="132"/>
      <c r="CF104" s="68">
        <f t="shared" si="122"/>
        <v>0</v>
      </c>
      <c r="CG104" s="132"/>
      <c r="CH104" s="91"/>
      <c r="CI104" s="132"/>
      <c r="CJ104" s="68">
        <f t="shared" si="123"/>
        <v>0</v>
      </c>
      <c r="CK104" s="132"/>
      <c r="CL104" s="72">
        <f t="shared" si="124"/>
        <v>0</v>
      </c>
      <c r="CM104" s="132"/>
      <c r="CN104" s="72">
        <f t="shared" si="92"/>
        <v>0</v>
      </c>
      <c r="CO104" s="132"/>
      <c r="CP104" s="326">
        <f t="shared" si="148"/>
        <v>0</v>
      </c>
      <c r="CQ104" s="326">
        <f t="shared" si="149"/>
        <v>0</v>
      </c>
      <c r="CR104" s="326">
        <f t="shared" si="150"/>
        <v>0</v>
      </c>
      <c r="CS104" s="326">
        <f t="shared" si="125"/>
        <v>0</v>
      </c>
      <c r="CT104" s="326">
        <f t="shared" si="126"/>
        <v>0</v>
      </c>
      <c r="CU104" s="326">
        <f t="shared" si="151"/>
        <v>0</v>
      </c>
      <c r="CV104" s="329">
        <f t="shared" si="127"/>
        <v>0</v>
      </c>
      <c r="CW104" s="69"/>
      <c r="CX104" s="71">
        <v>91</v>
      </c>
      <c r="CY104" s="68">
        <f t="shared" si="128"/>
        <v>0</v>
      </c>
      <c r="CZ104" s="132"/>
      <c r="DA104" s="68">
        <f t="shared" si="129"/>
        <v>0</v>
      </c>
      <c r="DB104" s="132"/>
      <c r="DC104" s="91"/>
      <c r="DD104" s="132"/>
      <c r="DE104" s="68">
        <f t="shared" si="130"/>
        <v>0</v>
      </c>
      <c r="DF104" s="132"/>
      <c r="DG104" s="72">
        <f t="shared" si="131"/>
        <v>0</v>
      </c>
      <c r="DH104" s="132"/>
      <c r="DI104" s="72">
        <f t="shared" si="93"/>
        <v>0</v>
      </c>
      <c r="DJ104" s="72"/>
      <c r="DK104" s="326">
        <f t="shared" si="152"/>
        <v>0</v>
      </c>
      <c r="DL104" s="326">
        <f t="shared" si="153"/>
        <v>0</v>
      </c>
      <c r="DM104" s="326">
        <f t="shared" si="132"/>
        <v>0</v>
      </c>
      <c r="DN104" s="326">
        <f t="shared" si="133"/>
        <v>0</v>
      </c>
      <c r="DO104" s="326">
        <f t="shared" si="134"/>
        <v>0</v>
      </c>
      <c r="DP104" s="326">
        <f t="shared" si="154"/>
        <v>0</v>
      </c>
      <c r="DQ104" s="329">
        <f t="shared" si="155"/>
        <v>0</v>
      </c>
      <c r="DR104" s="72"/>
      <c r="DS104" s="372">
        <v>91</v>
      </c>
      <c r="DT104" s="68">
        <f t="shared" si="135"/>
        <v>0</v>
      </c>
      <c r="DV104" s="68">
        <f t="shared" si="136"/>
        <v>0</v>
      </c>
      <c r="DX104" s="91"/>
      <c r="DZ104" s="68">
        <f t="shared" si="137"/>
        <v>0</v>
      </c>
      <c r="EA104" s="132"/>
      <c r="EB104" s="72">
        <f t="shared" si="138"/>
        <v>0</v>
      </c>
      <c r="EC104" s="132"/>
      <c r="ED104" s="72">
        <f t="shared" si="94"/>
        <v>0</v>
      </c>
      <c r="EF104" s="364">
        <f t="shared" si="156"/>
        <v>0</v>
      </c>
      <c r="EG104" s="95">
        <f t="shared" si="157"/>
        <v>0</v>
      </c>
      <c r="EH104" s="379">
        <f>(INDEX('30 year Cash Flow'!$H$50:$AK$50,1,'Monthly Loan Amortization'!A104)/12)*$DV$9</f>
        <v>0</v>
      </c>
      <c r="EI104" s="326">
        <f t="shared" si="158"/>
        <v>0</v>
      </c>
      <c r="EJ104" s="326">
        <f t="shared" si="163"/>
        <v>0</v>
      </c>
      <c r="EK104" s="326">
        <f t="shared" si="159"/>
        <v>0</v>
      </c>
      <c r="EL104" s="329">
        <f t="shared" si="139"/>
        <v>0</v>
      </c>
      <c r="EM104" s="329"/>
      <c r="EN104" s="372">
        <v>91</v>
      </c>
      <c r="EO104" s="95">
        <f t="shared" si="140"/>
        <v>0</v>
      </c>
      <c r="EP104" s="132"/>
      <c r="EQ104" s="95">
        <f t="shared" si="141"/>
        <v>0</v>
      </c>
      <c r="ER104" s="132"/>
      <c r="ES104" s="91"/>
      <c r="ET104" s="132"/>
      <c r="EU104" s="95">
        <f t="shared" si="142"/>
        <v>0</v>
      </c>
      <c r="EV104" s="132"/>
      <c r="EW104" s="327">
        <f t="shared" si="143"/>
        <v>0</v>
      </c>
      <c r="EX104" s="132"/>
      <c r="EY104" s="327">
        <f t="shared" si="95"/>
        <v>0</v>
      </c>
      <c r="EZ104" s="132"/>
      <c r="FA104" s="364">
        <f t="shared" si="160"/>
        <v>0</v>
      </c>
      <c r="FB104" s="95">
        <f t="shared" si="161"/>
        <v>0</v>
      </c>
      <c r="FC104" s="379">
        <f>(INDEX('30 year Cash Flow'!$H$50:$AK$50,1,'Monthly Loan Amortization'!A104)/12)*$EQ$9</f>
        <v>0</v>
      </c>
      <c r="FD104" s="326">
        <f t="shared" si="164"/>
        <v>0</v>
      </c>
      <c r="FE104" s="326">
        <f t="shared" si="165"/>
        <v>0</v>
      </c>
      <c r="FF104" s="326">
        <f t="shared" si="162"/>
        <v>0</v>
      </c>
      <c r="FG104" s="329">
        <f t="shared" si="144"/>
        <v>0</v>
      </c>
    </row>
    <row r="105" spans="1:163" x14ac:dyDescent="0.25">
      <c r="A105" s="132">
        <f t="shared" si="145"/>
        <v>8</v>
      </c>
      <c r="B105" s="71">
        <v>92</v>
      </c>
      <c r="C105" s="68">
        <f t="shared" si="96"/>
        <v>0</v>
      </c>
      <c r="E105" s="68">
        <f t="shared" si="97"/>
        <v>0</v>
      </c>
      <c r="G105" s="91"/>
      <c r="I105" s="68">
        <f t="shared" si="98"/>
        <v>0</v>
      </c>
      <c r="K105" s="72">
        <f t="shared" si="99"/>
        <v>0</v>
      </c>
      <c r="M105" s="72">
        <f t="shared" si="87"/>
        <v>0</v>
      </c>
      <c r="N105" s="66"/>
      <c r="O105" s="69"/>
      <c r="Q105" s="71">
        <v>92</v>
      </c>
      <c r="R105" s="68">
        <f t="shared" si="100"/>
        <v>0</v>
      </c>
      <c r="T105" s="68">
        <f t="shared" si="101"/>
        <v>0</v>
      </c>
      <c r="V105" s="91"/>
      <c r="X105" s="68">
        <f t="shared" si="102"/>
        <v>0</v>
      </c>
      <c r="Z105" s="72">
        <f t="shared" si="103"/>
        <v>0</v>
      </c>
      <c r="AB105" s="72" t="e">
        <f t="shared" si="88"/>
        <v>#REF!</v>
      </c>
      <c r="AD105" s="69"/>
      <c r="AF105" s="71">
        <v>92</v>
      </c>
      <c r="AG105" s="68">
        <f t="shared" si="104"/>
        <v>0</v>
      </c>
      <c r="AI105" s="68">
        <f t="shared" si="105"/>
        <v>0</v>
      </c>
      <c r="AK105" s="91"/>
      <c r="AM105" s="68">
        <f t="shared" si="106"/>
        <v>0</v>
      </c>
      <c r="AO105" s="72">
        <f t="shared" si="107"/>
        <v>0</v>
      </c>
      <c r="AQ105" s="72" t="e">
        <f t="shared" si="89"/>
        <v>#REF!</v>
      </c>
      <c r="AS105" s="69"/>
      <c r="AU105" s="71">
        <v>92</v>
      </c>
      <c r="AV105" s="68">
        <f t="shared" si="108"/>
        <v>0</v>
      </c>
      <c r="AX105" s="68">
        <f t="shared" si="109"/>
        <v>0</v>
      </c>
      <c r="AZ105" s="91"/>
      <c r="BB105" s="68">
        <f t="shared" si="110"/>
        <v>0</v>
      </c>
      <c r="BD105" s="72">
        <f t="shared" si="111"/>
        <v>0</v>
      </c>
      <c r="BF105" s="72" t="e">
        <f t="shared" si="90"/>
        <v>#REF!</v>
      </c>
      <c r="BG105" s="72"/>
      <c r="BH105" s="71">
        <v>92</v>
      </c>
      <c r="BI105" s="68">
        <f t="shared" si="112"/>
        <v>0</v>
      </c>
      <c r="BJ105" s="132"/>
      <c r="BK105" s="68">
        <f t="shared" si="113"/>
        <v>0</v>
      </c>
      <c r="BL105" s="132"/>
      <c r="BM105" s="91"/>
      <c r="BN105" s="132"/>
      <c r="BO105" s="68">
        <f t="shared" si="114"/>
        <v>0</v>
      </c>
      <c r="BP105" s="132"/>
      <c r="BQ105" s="72">
        <f t="shared" si="115"/>
        <v>0</v>
      </c>
      <c r="BR105" s="132"/>
      <c r="BS105" s="72">
        <f t="shared" si="91"/>
        <v>0</v>
      </c>
      <c r="BT105" s="72"/>
      <c r="BU105" s="326">
        <f t="shared" si="146"/>
        <v>0</v>
      </c>
      <c r="BV105" s="326">
        <f t="shared" si="116"/>
        <v>0</v>
      </c>
      <c r="BW105" s="326">
        <f t="shared" si="117"/>
        <v>0</v>
      </c>
      <c r="BX105" s="326">
        <f t="shared" si="118"/>
        <v>0</v>
      </c>
      <c r="BY105" s="326">
        <f t="shared" si="119"/>
        <v>0</v>
      </c>
      <c r="BZ105" s="326">
        <f t="shared" si="147"/>
        <v>0</v>
      </c>
      <c r="CA105" s="329">
        <f t="shared" si="120"/>
        <v>0</v>
      </c>
      <c r="CB105" s="132"/>
      <c r="CC105" s="71">
        <v>92</v>
      </c>
      <c r="CD105" s="68">
        <f t="shared" si="121"/>
        <v>0</v>
      </c>
      <c r="CE105" s="132"/>
      <c r="CF105" s="68">
        <f t="shared" si="122"/>
        <v>0</v>
      </c>
      <c r="CG105" s="132"/>
      <c r="CH105" s="91"/>
      <c r="CI105" s="132"/>
      <c r="CJ105" s="68">
        <f t="shared" si="123"/>
        <v>0</v>
      </c>
      <c r="CK105" s="132"/>
      <c r="CL105" s="72">
        <f t="shared" si="124"/>
        <v>0</v>
      </c>
      <c r="CM105" s="132"/>
      <c r="CN105" s="72">
        <f t="shared" si="92"/>
        <v>0</v>
      </c>
      <c r="CO105" s="132"/>
      <c r="CP105" s="326">
        <f t="shared" si="148"/>
        <v>0</v>
      </c>
      <c r="CQ105" s="326">
        <f t="shared" si="149"/>
        <v>0</v>
      </c>
      <c r="CR105" s="326">
        <f t="shared" si="150"/>
        <v>0</v>
      </c>
      <c r="CS105" s="326">
        <f t="shared" si="125"/>
        <v>0</v>
      </c>
      <c r="CT105" s="326">
        <f t="shared" si="126"/>
        <v>0</v>
      </c>
      <c r="CU105" s="326">
        <f t="shared" si="151"/>
        <v>0</v>
      </c>
      <c r="CV105" s="329">
        <f t="shared" si="127"/>
        <v>0</v>
      </c>
      <c r="CW105" s="69"/>
      <c r="CX105" s="71">
        <v>92</v>
      </c>
      <c r="CY105" s="68">
        <f t="shared" si="128"/>
        <v>0</v>
      </c>
      <c r="CZ105" s="132"/>
      <c r="DA105" s="68">
        <f t="shared" si="129"/>
        <v>0</v>
      </c>
      <c r="DB105" s="132"/>
      <c r="DC105" s="91"/>
      <c r="DD105" s="132"/>
      <c r="DE105" s="68">
        <f t="shared" si="130"/>
        <v>0</v>
      </c>
      <c r="DF105" s="132"/>
      <c r="DG105" s="72">
        <f t="shared" si="131"/>
        <v>0</v>
      </c>
      <c r="DH105" s="132"/>
      <c r="DI105" s="72">
        <f t="shared" si="93"/>
        <v>0</v>
      </c>
      <c r="DJ105" s="72"/>
      <c r="DK105" s="326">
        <f t="shared" si="152"/>
        <v>0</v>
      </c>
      <c r="DL105" s="326">
        <f t="shared" si="153"/>
        <v>0</v>
      </c>
      <c r="DM105" s="326">
        <f t="shared" si="132"/>
        <v>0</v>
      </c>
      <c r="DN105" s="326">
        <f t="shared" si="133"/>
        <v>0</v>
      </c>
      <c r="DO105" s="326">
        <f t="shared" si="134"/>
        <v>0</v>
      </c>
      <c r="DP105" s="326">
        <f t="shared" si="154"/>
        <v>0</v>
      </c>
      <c r="DQ105" s="329">
        <f t="shared" si="155"/>
        <v>0</v>
      </c>
      <c r="DR105" s="72"/>
      <c r="DS105" s="372">
        <v>92</v>
      </c>
      <c r="DT105" s="68">
        <f t="shared" si="135"/>
        <v>0</v>
      </c>
      <c r="DV105" s="68">
        <f t="shared" si="136"/>
        <v>0</v>
      </c>
      <c r="DX105" s="91"/>
      <c r="DZ105" s="68">
        <f t="shared" si="137"/>
        <v>0</v>
      </c>
      <c r="EA105" s="132"/>
      <c r="EB105" s="72">
        <f t="shared" si="138"/>
        <v>0</v>
      </c>
      <c r="EC105" s="132"/>
      <c r="ED105" s="72">
        <f t="shared" si="94"/>
        <v>0</v>
      </c>
      <c r="EF105" s="364">
        <f t="shared" si="156"/>
        <v>0</v>
      </c>
      <c r="EG105" s="95">
        <f t="shared" si="157"/>
        <v>0</v>
      </c>
      <c r="EH105" s="379">
        <f>(INDEX('30 year Cash Flow'!$H$50:$AK$50,1,'Monthly Loan Amortization'!A105)/12)*$DV$9</f>
        <v>0</v>
      </c>
      <c r="EI105" s="326">
        <f t="shared" si="158"/>
        <v>0</v>
      </c>
      <c r="EJ105" s="326">
        <f t="shared" si="163"/>
        <v>0</v>
      </c>
      <c r="EK105" s="326">
        <f t="shared" si="159"/>
        <v>0</v>
      </c>
      <c r="EL105" s="329">
        <f t="shared" si="139"/>
        <v>0</v>
      </c>
      <c r="EM105" s="329"/>
      <c r="EN105" s="372">
        <v>92</v>
      </c>
      <c r="EO105" s="95">
        <f t="shared" si="140"/>
        <v>0</v>
      </c>
      <c r="EP105" s="132"/>
      <c r="EQ105" s="95">
        <f t="shared" si="141"/>
        <v>0</v>
      </c>
      <c r="ER105" s="132"/>
      <c r="ES105" s="91"/>
      <c r="ET105" s="132"/>
      <c r="EU105" s="95">
        <f t="shared" si="142"/>
        <v>0</v>
      </c>
      <c r="EV105" s="132"/>
      <c r="EW105" s="327">
        <f t="shared" si="143"/>
        <v>0</v>
      </c>
      <c r="EX105" s="132"/>
      <c r="EY105" s="327">
        <f t="shared" si="95"/>
        <v>0</v>
      </c>
      <c r="EZ105" s="132"/>
      <c r="FA105" s="364">
        <f t="shared" si="160"/>
        <v>0</v>
      </c>
      <c r="FB105" s="95">
        <f t="shared" si="161"/>
        <v>0</v>
      </c>
      <c r="FC105" s="379">
        <f>(INDEX('30 year Cash Flow'!$H$50:$AK$50,1,'Monthly Loan Amortization'!A105)/12)*$EQ$9</f>
        <v>0</v>
      </c>
      <c r="FD105" s="326">
        <f t="shared" si="164"/>
        <v>0</v>
      </c>
      <c r="FE105" s="326">
        <f t="shared" si="165"/>
        <v>0</v>
      </c>
      <c r="FF105" s="326">
        <f t="shared" si="162"/>
        <v>0</v>
      </c>
      <c r="FG105" s="329">
        <f t="shared" si="144"/>
        <v>0</v>
      </c>
    </row>
    <row r="106" spans="1:163" x14ac:dyDescent="0.25">
      <c r="A106" s="132">
        <f t="shared" si="145"/>
        <v>8</v>
      </c>
      <c r="B106" s="71">
        <v>93</v>
      </c>
      <c r="C106" s="68">
        <f t="shared" si="96"/>
        <v>0</v>
      </c>
      <c r="E106" s="68">
        <f t="shared" si="97"/>
        <v>0</v>
      </c>
      <c r="G106" s="91"/>
      <c r="I106" s="68">
        <f t="shared" si="98"/>
        <v>0</v>
      </c>
      <c r="K106" s="72">
        <f t="shared" si="99"/>
        <v>0</v>
      </c>
      <c r="M106" s="72">
        <f t="shared" si="87"/>
        <v>0</v>
      </c>
      <c r="N106" s="66"/>
      <c r="O106" s="69"/>
      <c r="Q106" s="71">
        <v>93</v>
      </c>
      <c r="R106" s="68">
        <f t="shared" si="100"/>
        <v>0</v>
      </c>
      <c r="T106" s="68">
        <f t="shared" si="101"/>
        <v>0</v>
      </c>
      <c r="V106" s="91"/>
      <c r="X106" s="68">
        <f t="shared" si="102"/>
        <v>0</v>
      </c>
      <c r="Z106" s="72">
        <f t="shared" si="103"/>
        <v>0</v>
      </c>
      <c r="AB106" s="72" t="e">
        <f t="shared" si="88"/>
        <v>#REF!</v>
      </c>
      <c r="AD106" s="69"/>
      <c r="AF106" s="71">
        <v>93</v>
      </c>
      <c r="AG106" s="68">
        <f t="shared" si="104"/>
        <v>0</v>
      </c>
      <c r="AI106" s="68">
        <f t="shared" si="105"/>
        <v>0</v>
      </c>
      <c r="AK106" s="91"/>
      <c r="AM106" s="68">
        <f t="shared" si="106"/>
        <v>0</v>
      </c>
      <c r="AO106" s="72">
        <f t="shared" si="107"/>
        <v>0</v>
      </c>
      <c r="AQ106" s="72" t="e">
        <f t="shared" si="89"/>
        <v>#REF!</v>
      </c>
      <c r="AS106" s="69"/>
      <c r="AU106" s="71">
        <v>93</v>
      </c>
      <c r="AV106" s="68">
        <f t="shared" si="108"/>
        <v>0</v>
      </c>
      <c r="AX106" s="68">
        <f t="shared" si="109"/>
        <v>0</v>
      </c>
      <c r="AZ106" s="91"/>
      <c r="BB106" s="68">
        <f t="shared" si="110"/>
        <v>0</v>
      </c>
      <c r="BD106" s="72">
        <f t="shared" si="111"/>
        <v>0</v>
      </c>
      <c r="BF106" s="72" t="e">
        <f t="shared" si="90"/>
        <v>#REF!</v>
      </c>
      <c r="BG106" s="72"/>
      <c r="BH106" s="71">
        <v>93</v>
      </c>
      <c r="BI106" s="68">
        <f t="shared" si="112"/>
        <v>0</v>
      </c>
      <c r="BJ106" s="132"/>
      <c r="BK106" s="68">
        <f t="shared" si="113"/>
        <v>0</v>
      </c>
      <c r="BL106" s="132"/>
      <c r="BM106" s="91"/>
      <c r="BN106" s="132"/>
      <c r="BO106" s="68">
        <f t="shared" si="114"/>
        <v>0</v>
      </c>
      <c r="BP106" s="132"/>
      <c r="BQ106" s="72">
        <f t="shared" si="115"/>
        <v>0</v>
      </c>
      <c r="BR106" s="132"/>
      <c r="BS106" s="72">
        <f t="shared" si="91"/>
        <v>0</v>
      </c>
      <c r="BT106" s="72"/>
      <c r="BU106" s="326">
        <f t="shared" si="146"/>
        <v>0</v>
      </c>
      <c r="BV106" s="326">
        <f t="shared" si="116"/>
        <v>0</v>
      </c>
      <c r="BW106" s="326">
        <f t="shared" si="117"/>
        <v>0</v>
      </c>
      <c r="BX106" s="326">
        <f t="shared" si="118"/>
        <v>0</v>
      </c>
      <c r="BY106" s="326">
        <f t="shared" si="119"/>
        <v>0</v>
      </c>
      <c r="BZ106" s="326">
        <f t="shared" si="147"/>
        <v>0</v>
      </c>
      <c r="CA106" s="329">
        <f t="shared" si="120"/>
        <v>0</v>
      </c>
      <c r="CB106" s="132"/>
      <c r="CC106" s="71">
        <v>93</v>
      </c>
      <c r="CD106" s="68">
        <f t="shared" si="121"/>
        <v>0</v>
      </c>
      <c r="CE106" s="132"/>
      <c r="CF106" s="68">
        <f t="shared" si="122"/>
        <v>0</v>
      </c>
      <c r="CG106" s="132"/>
      <c r="CH106" s="91"/>
      <c r="CI106" s="132"/>
      <c r="CJ106" s="68">
        <f t="shared" si="123"/>
        <v>0</v>
      </c>
      <c r="CK106" s="132"/>
      <c r="CL106" s="72">
        <f t="shared" si="124"/>
        <v>0</v>
      </c>
      <c r="CM106" s="132"/>
      <c r="CN106" s="72">
        <f t="shared" si="92"/>
        <v>0</v>
      </c>
      <c r="CO106" s="132"/>
      <c r="CP106" s="326">
        <f t="shared" si="148"/>
        <v>0</v>
      </c>
      <c r="CQ106" s="326">
        <f t="shared" si="149"/>
        <v>0</v>
      </c>
      <c r="CR106" s="326">
        <f t="shared" si="150"/>
        <v>0</v>
      </c>
      <c r="CS106" s="326">
        <f t="shared" si="125"/>
        <v>0</v>
      </c>
      <c r="CT106" s="326">
        <f t="shared" si="126"/>
        <v>0</v>
      </c>
      <c r="CU106" s="326">
        <f t="shared" si="151"/>
        <v>0</v>
      </c>
      <c r="CV106" s="329">
        <f t="shared" si="127"/>
        <v>0</v>
      </c>
      <c r="CW106" s="69"/>
      <c r="CX106" s="71">
        <v>93</v>
      </c>
      <c r="CY106" s="68">
        <f t="shared" si="128"/>
        <v>0</v>
      </c>
      <c r="CZ106" s="132"/>
      <c r="DA106" s="68">
        <f t="shared" si="129"/>
        <v>0</v>
      </c>
      <c r="DB106" s="132"/>
      <c r="DC106" s="91"/>
      <c r="DD106" s="132"/>
      <c r="DE106" s="68">
        <f t="shared" si="130"/>
        <v>0</v>
      </c>
      <c r="DF106" s="132"/>
      <c r="DG106" s="72">
        <f t="shared" si="131"/>
        <v>0</v>
      </c>
      <c r="DH106" s="132"/>
      <c r="DI106" s="72">
        <f t="shared" si="93"/>
        <v>0</v>
      </c>
      <c r="DJ106" s="72"/>
      <c r="DK106" s="326">
        <f t="shared" si="152"/>
        <v>0</v>
      </c>
      <c r="DL106" s="326">
        <f t="shared" si="153"/>
        <v>0</v>
      </c>
      <c r="DM106" s="326">
        <f t="shared" si="132"/>
        <v>0</v>
      </c>
      <c r="DN106" s="326">
        <f t="shared" si="133"/>
        <v>0</v>
      </c>
      <c r="DO106" s="326">
        <f t="shared" si="134"/>
        <v>0</v>
      </c>
      <c r="DP106" s="326">
        <f t="shared" si="154"/>
        <v>0</v>
      </c>
      <c r="DQ106" s="329">
        <f t="shared" si="155"/>
        <v>0</v>
      </c>
      <c r="DR106" s="72"/>
      <c r="DS106" s="372">
        <v>93</v>
      </c>
      <c r="DT106" s="68">
        <f t="shared" si="135"/>
        <v>0</v>
      </c>
      <c r="DV106" s="68">
        <f t="shared" si="136"/>
        <v>0</v>
      </c>
      <c r="DX106" s="91"/>
      <c r="DZ106" s="68">
        <f t="shared" si="137"/>
        <v>0</v>
      </c>
      <c r="EA106" s="132"/>
      <c r="EB106" s="72">
        <f t="shared" si="138"/>
        <v>0</v>
      </c>
      <c r="EC106" s="132"/>
      <c r="ED106" s="72">
        <f t="shared" si="94"/>
        <v>0</v>
      </c>
      <c r="EF106" s="364">
        <f t="shared" si="156"/>
        <v>0</v>
      </c>
      <c r="EG106" s="95">
        <f t="shared" si="157"/>
        <v>0</v>
      </c>
      <c r="EH106" s="379">
        <f>(INDEX('30 year Cash Flow'!$H$50:$AK$50,1,'Monthly Loan Amortization'!A106)/12)*$DV$9</f>
        <v>0</v>
      </c>
      <c r="EI106" s="326">
        <f t="shared" si="158"/>
        <v>0</v>
      </c>
      <c r="EJ106" s="326">
        <f t="shared" si="163"/>
        <v>0</v>
      </c>
      <c r="EK106" s="326">
        <f t="shared" si="159"/>
        <v>0</v>
      </c>
      <c r="EL106" s="329">
        <f t="shared" si="139"/>
        <v>0</v>
      </c>
      <c r="EM106" s="329"/>
      <c r="EN106" s="372">
        <v>93</v>
      </c>
      <c r="EO106" s="95">
        <f t="shared" si="140"/>
        <v>0</v>
      </c>
      <c r="EP106" s="132"/>
      <c r="EQ106" s="95">
        <f t="shared" si="141"/>
        <v>0</v>
      </c>
      <c r="ER106" s="132"/>
      <c r="ES106" s="91"/>
      <c r="ET106" s="132"/>
      <c r="EU106" s="95">
        <f t="shared" si="142"/>
        <v>0</v>
      </c>
      <c r="EV106" s="132"/>
      <c r="EW106" s="327">
        <f t="shared" si="143"/>
        <v>0</v>
      </c>
      <c r="EX106" s="132"/>
      <c r="EY106" s="327">
        <f t="shared" si="95"/>
        <v>0</v>
      </c>
      <c r="EZ106" s="132"/>
      <c r="FA106" s="364">
        <f t="shared" si="160"/>
        <v>0</v>
      </c>
      <c r="FB106" s="95">
        <f t="shared" si="161"/>
        <v>0</v>
      </c>
      <c r="FC106" s="379">
        <f>(INDEX('30 year Cash Flow'!$H$50:$AK$50,1,'Monthly Loan Amortization'!A106)/12)*$EQ$9</f>
        <v>0</v>
      </c>
      <c r="FD106" s="326">
        <f t="shared" si="164"/>
        <v>0</v>
      </c>
      <c r="FE106" s="326">
        <f t="shared" si="165"/>
        <v>0</v>
      </c>
      <c r="FF106" s="326">
        <f t="shared" si="162"/>
        <v>0</v>
      </c>
      <c r="FG106" s="329">
        <f t="shared" si="144"/>
        <v>0</v>
      </c>
    </row>
    <row r="107" spans="1:163" x14ac:dyDescent="0.25">
      <c r="A107" s="132">
        <f t="shared" si="145"/>
        <v>8</v>
      </c>
      <c r="B107" s="71">
        <v>94</v>
      </c>
      <c r="C107" s="68">
        <f t="shared" si="96"/>
        <v>0</v>
      </c>
      <c r="E107" s="68">
        <f t="shared" si="97"/>
        <v>0</v>
      </c>
      <c r="G107" s="91"/>
      <c r="I107" s="68">
        <f t="shared" si="98"/>
        <v>0</v>
      </c>
      <c r="K107" s="72">
        <f t="shared" si="99"/>
        <v>0</v>
      </c>
      <c r="M107" s="72">
        <f t="shared" si="87"/>
        <v>0</v>
      </c>
      <c r="N107" s="66"/>
      <c r="O107" s="69"/>
      <c r="Q107" s="71">
        <v>94</v>
      </c>
      <c r="R107" s="68">
        <f t="shared" si="100"/>
        <v>0</v>
      </c>
      <c r="T107" s="68">
        <f t="shared" si="101"/>
        <v>0</v>
      </c>
      <c r="V107" s="91"/>
      <c r="X107" s="68">
        <f t="shared" si="102"/>
        <v>0</v>
      </c>
      <c r="Z107" s="72">
        <f t="shared" si="103"/>
        <v>0</v>
      </c>
      <c r="AB107" s="72" t="e">
        <f t="shared" si="88"/>
        <v>#REF!</v>
      </c>
      <c r="AD107" s="69"/>
      <c r="AF107" s="71">
        <v>94</v>
      </c>
      <c r="AG107" s="68">
        <f t="shared" si="104"/>
        <v>0</v>
      </c>
      <c r="AI107" s="68">
        <f t="shared" si="105"/>
        <v>0</v>
      </c>
      <c r="AK107" s="91"/>
      <c r="AM107" s="68">
        <f t="shared" si="106"/>
        <v>0</v>
      </c>
      <c r="AO107" s="72">
        <f t="shared" si="107"/>
        <v>0</v>
      </c>
      <c r="AQ107" s="72" t="e">
        <f t="shared" si="89"/>
        <v>#REF!</v>
      </c>
      <c r="AS107" s="69"/>
      <c r="AU107" s="71">
        <v>94</v>
      </c>
      <c r="AV107" s="68">
        <f t="shared" si="108"/>
        <v>0</v>
      </c>
      <c r="AX107" s="68">
        <f t="shared" si="109"/>
        <v>0</v>
      </c>
      <c r="AZ107" s="91"/>
      <c r="BB107" s="68">
        <f t="shared" si="110"/>
        <v>0</v>
      </c>
      <c r="BD107" s="72">
        <f t="shared" si="111"/>
        <v>0</v>
      </c>
      <c r="BF107" s="72" t="e">
        <f t="shared" si="90"/>
        <v>#REF!</v>
      </c>
      <c r="BG107" s="72"/>
      <c r="BH107" s="71">
        <v>94</v>
      </c>
      <c r="BI107" s="68">
        <f t="shared" si="112"/>
        <v>0</v>
      </c>
      <c r="BJ107" s="132"/>
      <c r="BK107" s="68">
        <f t="shared" si="113"/>
        <v>0</v>
      </c>
      <c r="BL107" s="132"/>
      <c r="BM107" s="91"/>
      <c r="BN107" s="132"/>
      <c r="BO107" s="68">
        <f t="shared" si="114"/>
        <v>0</v>
      </c>
      <c r="BP107" s="132"/>
      <c r="BQ107" s="72">
        <f t="shared" si="115"/>
        <v>0</v>
      </c>
      <c r="BR107" s="132"/>
      <c r="BS107" s="72">
        <f t="shared" si="91"/>
        <v>0</v>
      </c>
      <c r="BT107" s="72"/>
      <c r="BU107" s="326">
        <f t="shared" si="146"/>
        <v>0</v>
      </c>
      <c r="BV107" s="326">
        <f t="shared" si="116"/>
        <v>0</v>
      </c>
      <c r="BW107" s="326">
        <f t="shared" si="117"/>
        <v>0</v>
      </c>
      <c r="BX107" s="326">
        <f t="shared" si="118"/>
        <v>0</v>
      </c>
      <c r="BY107" s="326">
        <f t="shared" si="119"/>
        <v>0</v>
      </c>
      <c r="BZ107" s="326">
        <f t="shared" si="147"/>
        <v>0</v>
      </c>
      <c r="CA107" s="329">
        <f t="shared" si="120"/>
        <v>0</v>
      </c>
      <c r="CB107" s="132"/>
      <c r="CC107" s="71">
        <v>94</v>
      </c>
      <c r="CD107" s="68">
        <f t="shared" si="121"/>
        <v>0</v>
      </c>
      <c r="CE107" s="132"/>
      <c r="CF107" s="68">
        <f t="shared" si="122"/>
        <v>0</v>
      </c>
      <c r="CG107" s="132"/>
      <c r="CH107" s="91"/>
      <c r="CI107" s="132"/>
      <c r="CJ107" s="68">
        <f t="shared" si="123"/>
        <v>0</v>
      </c>
      <c r="CK107" s="132"/>
      <c r="CL107" s="72">
        <f t="shared" si="124"/>
        <v>0</v>
      </c>
      <c r="CM107" s="132"/>
      <c r="CN107" s="72">
        <f t="shared" si="92"/>
        <v>0</v>
      </c>
      <c r="CO107" s="132"/>
      <c r="CP107" s="326">
        <f t="shared" si="148"/>
        <v>0</v>
      </c>
      <c r="CQ107" s="326">
        <f t="shared" si="149"/>
        <v>0</v>
      </c>
      <c r="CR107" s="326">
        <f t="shared" si="150"/>
        <v>0</v>
      </c>
      <c r="CS107" s="326">
        <f t="shared" si="125"/>
        <v>0</v>
      </c>
      <c r="CT107" s="326">
        <f t="shared" si="126"/>
        <v>0</v>
      </c>
      <c r="CU107" s="326">
        <f t="shared" si="151"/>
        <v>0</v>
      </c>
      <c r="CV107" s="329">
        <f t="shared" si="127"/>
        <v>0</v>
      </c>
      <c r="CW107" s="69"/>
      <c r="CX107" s="71">
        <v>94</v>
      </c>
      <c r="CY107" s="68">
        <f t="shared" si="128"/>
        <v>0</v>
      </c>
      <c r="CZ107" s="132"/>
      <c r="DA107" s="68">
        <f t="shared" si="129"/>
        <v>0</v>
      </c>
      <c r="DB107" s="132"/>
      <c r="DC107" s="91"/>
      <c r="DD107" s="132"/>
      <c r="DE107" s="68">
        <f t="shared" si="130"/>
        <v>0</v>
      </c>
      <c r="DF107" s="132"/>
      <c r="DG107" s="72">
        <f t="shared" si="131"/>
        <v>0</v>
      </c>
      <c r="DH107" s="132"/>
      <c r="DI107" s="72">
        <f t="shared" si="93"/>
        <v>0</v>
      </c>
      <c r="DJ107" s="72"/>
      <c r="DK107" s="326">
        <f t="shared" si="152"/>
        <v>0</v>
      </c>
      <c r="DL107" s="326">
        <f t="shared" si="153"/>
        <v>0</v>
      </c>
      <c r="DM107" s="326">
        <f t="shared" si="132"/>
        <v>0</v>
      </c>
      <c r="DN107" s="326">
        <f t="shared" si="133"/>
        <v>0</v>
      </c>
      <c r="DO107" s="326">
        <f t="shared" si="134"/>
        <v>0</v>
      </c>
      <c r="DP107" s="326">
        <f t="shared" si="154"/>
        <v>0</v>
      </c>
      <c r="DQ107" s="329">
        <f t="shared" si="155"/>
        <v>0</v>
      </c>
      <c r="DR107" s="72"/>
      <c r="DS107" s="372">
        <v>94</v>
      </c>
      <c r="DT107" s="68">
        <f t="shared" si="135"/>
        <v>0</v>
      </c>
      <c r="DV107" s="68">
        <f t="shared" si="136"/>
        <v>0</v>
      </c>
      <c r="DX107" s="91"/>
      <c r="DZ107" s="68">
        <f t="shared" si="137"/>
        <v>0</v>
      </c>
      <c r="EA107" s="132"/>
      <c r="EB107" s="72">
        <f t="shared" si="138"/>
        <v>0</v>
      </c>
      <c r="EC107" s="132"/>
      <c r="ED107" s="72">
        <f t="shared" si="94"/>
        <v>0</v>
      </c>
      <c r="EF107" s="364">
        <f t="shared" si="156"/>
        <v>0</v>
      </c>
      <c r="EG107" s="95">
        <f t="shared" si="157"/>
        <v>0</v>
      </c>
      <c r="EH107" s="379">
        <f>(INDEX('30 year Cash Flow'!$H$50:$AK$50,1,'Monthly Loan Amortization'!A107)/12)*$DV$9</f>
        <v>0</v>
      </c>
      <c r="EI107" s="326">
        <f t="shared" si="158"/>
        <v>0</v>
      </c>
      <c r="EJ107" s="326">
        <f t="shared" si="163"/>
        <v>0</v>
      </c>
      <c r="EK107" s="326">
        <f t="shared" si="159"/>
        <v>0</v>
      </c>
      <c r="EL107" s="329">
        <f t="shared" si="139"/>
        <v>0</v>
      </c>
      <c r="EM107" s="329"/>
      <c r="EN107" s="372">
        <v>94</v>
      </c>
      <c r="EO107" s="95">
        <f t="shared" si="140"/>
        <v>0</v>
      </c>
      <c r="EP107" s="132"/>
      <c r="EQ107" s="95">
        <f t="shared" si="141"/>
        <v>0</v>
      </c>
      <c r="ER107" s="132"/>
      <c r="ES107" s="91"/>
      <c r="ET107" s="132"/>
      <c r="EU107" s="95">
        <f t="shared" si="142"/>
        <v>0</v>
      </c>
      <c r="EV107" s="132"/>
      <c r="EW107" s="327">
        <f t="shared" si="143"/>
        <v>0</v>
      </c>
      <c r="EX107" s="132"/>
      <c r="EY107" s="327">
        <f t="shared" si="95"/>
        <v>0</v>
      </c>
      <c r="EZ107" s="132"/>
      <c r="FA107" s="364">
        <f t="shared" si="160"/>
        <v>0</v>
      </c>
      <c r="FB107" s="95">
        <f t="shared" si="161"/>
        <v>0</v>
      </c>
      <c r="FC107" s="379">
        <f>(INDEX('30 year Cash Flow'!$H$50:$AK$50,1,'Monthly Loan Amortization'!A107)/12)*$EQ$9</f>
        <v>0</v>
      </c>
      <c r="FD107" s="326">
        <f t="shared" si="164"/>
        <v>0</v>
      </c>
      <c r="FE107" s="326">
        <f t="shared" si="165"/>
        <v>0</v>
      </c>
      <c r="FF107" s="326">
        <f t="shared" si="162"/>
        <v>0</v>
      </c>
      <c r="FG107" s="329">
        <f t="shared" si="144"/>
        <v>0</v>
      </c>
    </row>
    <row r="108" spans="1:163" x14ac:dyDescent="0.25">
      <c r="A108" s="132">
        <f t="shared" si="145"/>
        <v>8</v>
      </c>
      <c r="B108" s="71">
        <v>95</v>
      </c>
      <c r="C108" s="68">
        <f t="shared" si="96"/>
        <v>0</v>
      </c>
      <c r="E108" s="68">
        <f t="shared" si="97"/>
        <v>0</v>
      </c>
      <c r="G108" s="91"/>
      <c r="I108" s="68">
        <f t="shared" si="98"/>
        <v>0</v>
      </c>
      <c r="K108" s="72">
        <f t="shared" si="99"/>
        <v>0</v>
      </c>
      <c r="M108" s="72">
        <f t="shared" si="87"/>
        <v>0</v>
      </c>
      <c r="N108" s="66"/>
      <c r="O108" s="69"/>
      <c r="Q108" s="71">
        <v>95</v>
      </c>
      <c r="R108" s="68">
        <f t="shared" si="100"/>
        <v>0</v>
      </c>
      <c r="T108" s="68">
        <f t="shared" si="101"/>
        <v>0</v>
      </c>
      <c r="V108" s="91"/>
      <c r="X108" s="68">
        <f t="shared" si="102"/>
        <v>0</v>
      </c>
      <c r="Z108" s="72">
        <f t="shared" si="103"/>
        <v>0</v>
      </c>
      <c r="AB108" s="72" t="e">
        <f t="shared" si="88"/>
        <v>#REF!</v>
      </c>
      <c r="AD108" s="69"/>
      <c r="AF108" s="71">
        <v>95</v>
      </c>
      <c r="AG108" s="68">
        <f t="shared" si="104"/>
        <v>0</v>
      </c>
      <c r="AI108" s="68">
        <f t="shared" si="105"/>
        <v>0</v>
      </c>
      <c r="AK108" s="91"/>
      <c r="AM108" s="68">
        <f t="shared" si="106"/>
        <v>0</v>
      </c>
      <c r="AO108" s="72">
        <f t="shared" si="107"/>
        <v>0</v>
      </c>
      <c r="AQ108" s="72" t="e">
        <f t="shared" si="89"/>
        <v>#REF!</v>
      </c>
      <c r="AS108" s="69"/>
      <c r="AU108" s="71">
        <v>95</v>
      </c>
      <c r="AV108" s="68">
        <f t="shared" si="108"/>
        <v>0</v>
      </c>
      <c r="AX108" s="68">
        <f t="shared" si="109"/>
        <v>0</v>
      </c>
      <c r="AZ108" s="91"/>
      <c r="BB108" s="68">
        <f t="shared" si="110"/>
        <v>0</v>
      </c>
      <c r="BD108" s="72">
        <f t="shared" si="111"/>
        <v>0</v>
      </c>
      <c r="BF108" s="72" t="e">
        <f t="shared" si="90"/>
        <v>#REF!</v>
      </c>
      <c r="BG108" s="72"/>
      <c r="BH108" s="71">
        <v>95</v>
      </c>
      <c r="BI108" s="68">
        <f t="shared" si="112"/>
        <v>0</v>
      </c>
      <c r="BJ108" s="132"/>
      <c r="BK108" s="68">
        <f t="shared" si="113"/>
        <v>0</v>
      </c>
      <c r="BL108" s="132"/>
      <c r="BM108" s="91"/>
      <c r="BN108" s="132"/>
      <c r="BO108" s="68">
        <f t="shared" si="114"/>
        <v>0</v>
      </c>
      <c r="BP108" s="132"/>
      <c r="BQ108" s="72">
        <f t="shared" si="115"/>
        <v>0</v>
      </c>
      <c r="BR108" s="132"/>
      <c r="BS108" s="72">
        <f t="shared" si="91"/>
        <v>0</v>
      </c>
      <c r="BT108" s="72"/>
      <c r="BU108" s="326">
        <f t="shared" si="146"/>
        <v>0</v>
      </c>
      <c r="BV108" s="326">
        <f t="shared" si="116"/>
        <v>0</v>
      </c>
      <c r="BW108" s="326">
        <f t="shared" si="117"/>
        <v>0</v>
      </c>
      <c r="BX108" s="326">
        <f t="shared" si="118"/>
        <v>0</v>
      </c>
      <c r="BY108" s="326">
        <f t="shared" si="119"/>
        <v>0</v>
      </c>
      <c r="BZ108" s="326">
        <f t="shared" si="147"/>
        <v>0</v>
      </c>
      <c r="CA108" s="329">
        <f t="shared" si="120"/>
        <v>0</v>
      </c>
      <c r="CB108" s="132"/>
      <c r="CC108" s="71">
        <v>95</v>
      </c>
      <c r="CD108" s="68">
        <f t="shared" si="121"/>
        <v>0</v>
      </c>
      <c r="CE108" s="132"/>
      <c r="CF108" s="68">
        <f t="shared" si="122"/>
        <v>0</v>
      </c>
      <c r="CG108" s="132"/>
      <c r="CH108" s="91"/>
      <c r="CI108" s="132"/>
      <c r="CJ108" s="68">
        <f t="shared" si="123"/>
        <v>0</v>
      </c>
      <c r="CK108" s="132"/>
      <c r="CL108" s="72">
        <f t="shared" si="124"/>
        <v>0</v>
      </c>
      <c r="CM108" s="132"/>
      <c r="CN108" s="72">
        <f t="shared" si="92"/>
        <v>0</v>
      </c>
      <c r="CO108" s="132"/>
      <c r="CP108" s="326">
        <f t="shared" si="148"/>
        <v>0</v>
      </c>
      <c r="CQ108" s="326">
        <f t="shared" si="149"/>
        <v>0</v>
      </c>
      <c r="CR108" s="326">
        <f t="shared" si="150"/>
        <v>0</v>
      </c>
      <c r="CS108" s="326">
        <f t="shared" si="125"/>
        <v>0</v>
      </c>
      <c r="CT108" s="326">
        <f t="shared" si="126"/>
        <v>0</v>
      </c>
      <c r="CU108" s="326">
        <f t="shared" si="151"/>
        <v>0</v>
      </c>
      <c r="CV108" s="329">
        <f t="shared" si="127"/>
        <v>0</v>
      </c>
      <c r="CW108" s="69"/>
      <c r="CX108" s="71">
        <v>95</v>
      </c>
      <c r="CY108" s="68">
        <f t="shared" si="128"/>
        <v>0</v>
      </c>
      <c r="CZ108" s="132"/>
      <c r="DA108" s="68">
        <f t="shared" si="129"/>
        <v>0</v>
      </c>
      <c r="DB108" s="132"/>
      <c r="DC108" s="91"/>
      <c r="DD108" s="132"/>
      <c r="DE108" s="68">
        <f t="shared" si="130"/>
        <v>0</v>
      </c>
      <c r="DF108" s="132"/>
      <c r="DG108" s="72">
        <f t="shared" si="131"/>
        <v>0</v>
      </c>
      <c r="DH108" s="132"/>
      <c r="DI108" s="72">
        <f t="shared" si="93"/>
        <v>0</v>
      </c>
      <c r="DJ108" s="72"/>
      <c r="DK108" s="326">
        <f t="shared" si="152"/>
        <v>0</v>
      </c>
      <c r="DL108" s="326">
        <f t="shared" si="153"/>
        <v>0</v>
      </c>
      <c r="DM108" s="326">
        <f t="shared" si="132"/>
        <v>0</v>
      </c>
      <c r="DN108" s="326">
        <f t="shared" si="133"/>
        <v>0</v>
      </c>
      <c r="DO108" s="326">
        <f t="shared" si="134"/>
        <v>0</v>
      </c>
      <c r="DP108" s="326">
        <f t="shared" si="154"/>
        <v>0</v>
      </c>
      <c r="DQ108" s="329">
        <f t="shared" si="155"/>
        <v>0</v>
      </c>
      <c r="DR108" s="72"/>
      <c r="DS108" s="372">
        <v>95</v>
      </c>
      <c r="DT108" s="68">
        <f t="shared" si="135"/>
        <v>0</v>
      </c>
      <c r="DV108" s="68">
        <f t="shared" si="136"/>
        <v>0</v>
      </c>
      <c r="DX108" s="91"/>
      <c r="DZ108" s="68">
        <f t="shared" si="137"/>
        <v>0</v>
      </c>
      <c r="EA108" s="132"/>
      <c r="EB108" s="72">
        <f t="shared" si="138"/>
        <v>0</v>
      </c>
      <c r="EC108" s="132"/>
      <c r="ED108" s="72">
        <f t="shared" si="94"/>
        <v>0</v>
      </c>
      <c r="EF108" s="364">
        <f t="shared" si="156"/>
        <v>0</v>
      </c>
      <c r="EG108" s="95">
        <f t="shared" si="157"/>
        <v>0</v>
      </c>
      <c r="EH108" s="379">
        <f>(INDEX('30 year Cash Flow'!$H$50:$AK$50,1,'Monthly Loan Amortization'!A108)/12)*$DV$9</f>
        <v>0</v>
      </c>
      <c r="EI108" s="326">
        <f t="shared" si="158"/>
        <v>0</v>
      </c>
      <c r="EJ108" s="326">
        <f t="shared" si="163"/>
        <v>0</v>
      </c>
      <c r="EK108" s="326">
        <f t="shared" si="159"/>
        <v>0</v>
      </c>
      <c r="EL108" s="329">
        <f t="shared" si="139"/>
        <v>0</v>
      </c>
      <c r="EM108" s="329"/>
      <c r="EN108" s="372">
        <v>95</v>
      </c>
      <c r="EO108" s="95">
        <f t="shared" si="140"/>
        <v>0</v>
      </c>
      <c r="EP108" s="132"/>
      <c r="EQ108" s="95">
        <f t="shared" si="141"/>
        <v>0</v>
      </c>
      <c r="ER108" s="132"/>
      <c r="ES108" s="91"/>
      <c r="ET108" s="132"/>
      <c r="EU108" s="95">
        <f t="shared" si="142"/>
        <v>0</v>
      </c>
      <c r="EV108" s="132"/>
      <c r="EW108" s="327">
        <f t="shared" si="143"/>
        <v>0</v>
      </c>
      <c r="EX108" s="132"/>
      <c r="EY108" s="327">
        <f t="shared" si="95"/>
        <v>0</v>
      </c>
      <c r="EZ108" s="132"/>
      <c r="FA108" s="364">
        <f t="shared" si="160"/>
        <v>0</v>
      </c>
      <c r="FB108" s="95">
        <f t="shared" si="161"/>
        <v>0</v>
      </c>
      <c r="FC108" s="379">
        <f>(INDEX('30 year Cash Flow'!$H$50:$AK$50,1,'Monthly Loan Amortization'!A108)/12)*$EQ$9</f>
        <v>0</v>
      </c>
      <c r="FD108" s="326">
        <f t="shared" si="164"/>
        <v>0</v>
      </c>
      <c r="FE108" s="326">
        <f t="shared" si="165"/>
        <v>0</v>
      </c>
      <c r="FF108" s="326">
        <f t="shared" si="162"/>
        <v>0</v>
      </c>
      <c r="FG108" s="329">
        <f t="shared" si="144"/>
        <v>0</v>
      </c>
    </row>
    <row r="109" spans="1:163" x14ac:dyDescent="0.25">
      <c r="A109" s="132">
        <f t="shared" si="145"/>
        <v>8</v>
      </c>
      <c r="B109" s="71">
        <v>96</v>
      </c>
      <c r="C109" s="68">
        <f t="shared" si="96"/>
        <v>0</v>
      </c>
      <c r="E109" s="68">
        <f t="shared" si="97"/>
        <v>0</v>
      </c>
      <c r="G109" s="91"/>
      <c r="I109" s="68">
        <f t="shared" si="98"/>
        <v>0</v>
      </c>
      <c r="K109" s="72">
        <f t="shared" si="99"/>
        <v>0</v>
      </c>
      <c r="M109" s="72">
        <f t="shared" si="87"/>
        <v>0</v>
      </c>
      <c r="N109" s="66"/>
      <c r="O109" s="69"/>
      <c r="Q109" s="71">
        <v>96</v>
      </c>
      <c r="R109" s="68">
        <f t="shared" si="100"/>
        <v>0</v>
      </c>
      <c r="T109" s="68">
        <f t="shared" si="101"/>
        <v>0</v>
      </c>
      <c r="V109" s="91"/>
      <c r="X109" s="68">
        <f t="shared" si="102"/>
        <v>0</v>
      </c>
      <c r="Z109" s="72">
        <f t="shared" si="103"/>
        <v>0</v>
      </c>
      <c r="AB109" s="72" t="e">
        <f t="shared" si="88"/>
        <v>#REF!</v>
      </c>
      <c r="AD109" s="69"/>
      <c r="AF109" s="71">
        <v>96</v>
      </c>
      <c r="AG109" s="68">
        <f t="shared" si="104"/>
        <v>0</v>
      </c>
      <c r="AI109" s="68">
        <f t="shared" si="105"/>
        <v>0</v>
      </c>
      <c r="AK109" s="91"/>
      <c r="AM109" s="68">
        <f t="shared" si="106"/>
        <v>0</v>
      </c>
      <c r="AO109" s="72">
        <f t="shared" si="107"/>
        <v>0</v>
      </c>
      <c r="AQ109" s="72" t="e">
        <f t="shared" si="89"/>
        <v>#REF!</v>
      </c>
      <c r="AS109" s="69"/>
      <c r="AU109" s="71">
        <v>96</v>
      </c>
      <c r="AV109" s="68">
        <f t="shared" si="108"/>
        <v>0</v>
      </c>
      <c r="AX109" s="68">
        <f t="shared" si="109"/>
        <v>0</v>
      </c>
      <c r="AZ109" s="91"/>
      <c r="BB109" s="68">
        <f t="shared" si="110"/>
        <v>0</v>
      </c>
      <c r="BD109" s="72">
        <f t="shared" si="111"/>
        <v>0</v>
      </c>
      <c r="BF109" s="72" t="e">
        <f t="shared" si="90"/>
        <v>#REF!</v>
      </c>
      <c r="BG109" s="72"/>
      <c r="BH109" s="71">
        <v>96</v>
      </c>
      <c r="BI109" s="68">
        <f t="shared" si="112"/>
        <v>0</v>
      </c>
      <c r="BJ109" s="132"/>
      <c r="BK109" s="68">
        <f t="shared" si="113"/>
        <v>0</v>
      </c>
      <c r="BL109" s="132"/>
      <c r="BM109" s="91"/>
      <c r="BN109" s="132"/>
      <c r="BO109" s="68">
        <f t="shared" si="114"/>
        <v>0</v>
      </c>
      <c r="BP109" s="132"/>
      <c r="BQ109" s="72">
        <f t="shared" si="115"/>
        <v>0</v>
      </c>
      <c r="BR109" s="132"/>
      <c r="BS109" s="72">
        <f t="shared" si="91"/>
        <v>0</v>
      </c>
      <c r="BT109" s="72"/>
      <c r="BU109" s="326">
        <f t="shared" si="146"/>
        <v>0</v>
      </c>
      <c r="BV109" s="326">
        <f t="shared" si="116"/>
        <v>0</v>
      </c>
      <c r="BW109" s="326">
        <f t="shared" si="117"/>
        <v>0</v>
      </c>
      <c r="BX109" s="326">
        <f t="shared" si="118"/>
        <v>0</v>
      </c>
      <c r="BY109" s="326">
        <f t="shared" si="119"/>
        <v>0</v>
      </c>
      <c r="BZ109" s="326">
        <f t="shared" si="147"/>
        <v>0</v>
      </c>
      <c r="CA109" s="329">
        <f t="shared" si="120"/>
        <v>0</v>
      </c>
      <c r="CB109" s="132"/>
      <c r="CC109" s="71">
        <v>96</v>
      </c>
      <c r="CD109" s="68">
        <f t="shared" si="121"/>
        <v>0</v>
      </c>
      <c r="CE109" s="132"/>
      <c r="CF109" s="68">
        <f t="shared" si="122"/>
        <v>0</v>
      </c>
      <c r="CG109" s="132"/>
      <c r="CH109" s="91"/>
      <c r="CI109" s="132"/>
      <c r="CJ109" s="68">
        <f t="shared" si="123"/>
        <v>0</v>
      </c>
      <c r="CK109" s="132"/>
      <c r="CL109" s="72">
        <f t="shared" si="124"/>
        <v>0</v>
      </c>
      <c r="CM109" s="132"/>
      <c r="CN109" s="72">
        <f t="shared" si="92"/>
        <v>0</v>
      </c>
      <c r="CO109" s="132"/>
      <c r="CP109" s="326">
        <f t="shared" si="148"/>
        <v>0</v>
      </c>
      <c r="CQ109" s="326">
        <f t="shared" si="149"/>
        <v>0</v>
      </c>
      <c r="CR109" s="326">
        <f t="shared" si="150"/>
        <v>0</v>
      </c>
      <c r="CS109" s="326">
        <f t="shared" si="125"/>
        <v>0</v>
      </c>
      <c r="CT109" s="326">
        <f t="shared" si="126"/>
        <v>0</v>
      </c>
      <c r="CU109" s="326">
        <f t="shared" si="151"/>
        <v>0</v>
      </c>
      <c r="CV109" s="329">
        <f t="shared" si="127"/>
        <v>0</v>
      </c>
      <c r="CW109" s="69"/>
      <c r="CX109" s="71">
        <v>96</v>
      </c>
      <c r="CY109" s="68">
        <f t="shared" si="128"/>
        <v>0</v>
      </c>
      <c r="CZ109" s="132"/>
      <c r="DA109" s="68">
        <f t="shared" si="129"/>
        <v>0</v>
      </c>
      <c r="DB109" s="132"/>
      <c r="DC109" s="91"/>
      <c r="DD109" s="132"/>
      <c r="DE109" s="68">
        <f t="shared" si="130"/>
        <v>0</v>
      </c>
      <c r="DF109" s="132"/>
      <c r="DG109" s="72">
        <f t="shared" si="131"/>
        <v>0</v>
      </c>
      <c r="DH109" s="132"/>
      <c r="DI109" s="72">
        <f t="shared" si="93"/>
        <v>0</v>
      </c>
      <c r="DJ109" s="72"/>
      <c r="DK109" s="326">
        <f t="shared" si="152"/>
        <v>0</v>
      </c>
      <c r="DL109" s="326">
        <f t="shared" si="153"/>
        <v>0</v>
      </c>
      <c r="DM109" s="326">
        <f t="shared" si="132"/>
        <v>0</v>
      </c>
      <c r="DN109" s="326">
        <f t="shared" si="133"/>
        <v>0</v>
      </c>
      <c r="DO109" s="326">
        <f t="shared" si="134"/>
        <v>0</v>
      </c>
      <c r="DP109" s="326">
        <f t="shared" si="154"/>
        <v>0</v>
      </c>
      <c r="DQ109" s="329">
        <f t="shared" si="155"/>
        <v>0</v>
      </c>
      <c r="DR109" s="72"/>
      <c r="DS109" s="372">
        <v>96</v>
      </c>
      <c r="DT109" s="68">
        <f t="shared" si="135"/>
        <v>0</v>
      </c>
      <c r="DV109" s="68">
        <f t="shared" si="136"/>
        <v>0</v>
      </c>
      <c r="DX109" s="91"/>
      <c r="DZ109" s="68">
        <f t="shared" si="137"/>
        <v>0</v>
      </c>
      <c r="EA109" s="132"/>
      <c r="EB109" s="72">
        <f t="shared" si="138"/>
        <v>0</v>
      </c>
      <c r="EC109" s="132"/>
      <c r="ED109" s="72">
        <f t="shared" si="94"/>
        <v>0</v>
      </c>
      <c r="EF109" s="364">
        <f t="shared" si="156"/>
        <v>0</v>
      </c>
      <c r="EG109" s="95">
        <f t="shared" si="157"/>
        <v>0</v>
      </c>
      <c r="EH109" s="379">
        <f>(INDEX('30 year Cash Flow'!$H$50:$AK$50,1,'Monthly Loan Amortization'!A109)/12)*$DV$9</f>
        <v>0</v>
      </c>
      <c r="EI109" s="326">
        <f t="shared" si="158"/>
        <v>0</v>
      </c>
      <c r="EJ109" s="326">
        <f t="shared" si="163"/>
        <v>0</v>
      </c>
      <c r="EK109" s="326">
        <f t="shared" si="159"/>
        <v>0</v>
      </c>
      <c r="EL109" s="329">
        <f t="shared" si="139"/>
        <v>0</v>
      </c>
      <c r="EM109" s="329"/>
      <c r="EN109" s="372">
        <v>96</v>
      </c>
      <c r="EO109" s="95">
        <f t="shared" si="140"/>
        <v>0</v>
      </c>
      <c r="EP109" s="132"/>
      <c r="EQ109" s="95">
        <f t="shared" si="141"/>
        <v>0</v>
      </c>
      <c r="ER109" s="132"/>
      <c r="ES109" s="91"/>
      <c r="ET109" s="132"/>
      <c r="EU109" s="95">
        <f t="shared" si="142"/>
        <v>0</v>
      </c>
      <c r="EV109" s="132"/>
      <c r="EW109" s="327">
        <f t="shared" si="143"/>
        <v>0</v>
      </c>
      <c r="EX109" s="132"/>
      <c r="EY109" s="327">
        <f t="shared" si="95"/>
        <v>0</v>
      </c>
      <c r="EZ109" s="132"/>
      <c r="FA109" s="364">
        <f t="shared" si="160"/>
        <v>0</v>
      </c>
      <c r="FB109" s="95">
        <f t="shared" si="161"/>
        <v>0</v>
      </c>
      <c r="FC109" s="379">
        <f>(INDEX('30 year Cash Flow'!$H$50:$AK$50,1,'Monthly Loan Amortization'!A109)/12)*$EQ$9</f>
        <v>0</v>
      </c>
      <c r="FD109" s="326">
        <f t="shared" si="164"/>
        <v>0</v>
      </c>
      <c r="FE109" s="326">
        <f t="shared" si="165"/>
        <v>0</v>
      </c>
      <c r="FF109" s="326">
        <f t="shared" si="162"/>
        <v>0</v>
      </c>
      <c r="FG109" s="329">
        <f t="shared" si="144"/>
        <v>0</v>
      </c>
    </row>
    <row r="110" spans="1:163" x14ac:dyDescent="0.25">
      <c r="A110" s="132">
        <f t="shared" si="145"/>
        <v>9</v>
      </c>
      <c r="B110" s="71">
        <v>97</v>
      </c>
      <c r="C110" s="68">
        <f t="shared" si="96"/>
        <v>0</v>
      </c>
      <c r="E110" s="68">
        <f t="shared" si="97"/>
        <v>0</v>
      </c>
      <c r="G110" s="91"/>
      <c r="I110" s="68">
        <f t="shared" si="98"/>
        <v>0</v>
      </c>
      <c r="K110" s="72">
        <f t="shared" si="99"/>
        <v>0</v>
      </c>
      <c r="M110" s="72">
        <f t="shared" si="87"/>
        <v>0</v>
      </c>
      <c r="N110" s="66"/>
      <c r="O110" s="69"/>
      <c r="Q110" s="71">
        <v>97</v>
      </c>
      <c r="R110" s="68">
        <f t="shared" si="100"/>
        <v>0</v>
      </c>
      <c r="T110" s="68">
        <f t="shared" si="101"/>
        <v>0</v>
      </c>
      <c r="V110" s="91"/>
      <c r="X110" s="68">
        <f t="shared" si="102"/>
        <v>0</v>
      </c>
      <c r="Z110" s="72">
        <f t="shared" si="103"/>
        <v>0</v>
      </c>
      <c r="AB110" s="72" t="e">
        <f t="shared" si="88"/>
        <v>#REF!</v>
      </c>
      <c r="AD110" s="69"/>
      <c r="AF110" s="71">
        <v>97</v>
      </c>
      <c r="AG110" s="68">
        <f t="shared" si="104"/>
        <v>0</v>
      </c>
      <c r="AI110" s="68">
        <f t="shared" si="105"/>
        <v>0</v>
      </c>
      <c r="AK110" s="91"/>
      <c r="AM110" s="68">
        <f t="shared" si="106"/>
        <v>0</v>
      </c>
      <c r="AO110" s="72">
        <f t="shared" si="107"/>
        <v>0</v>
      </c>
      <c r="AQ110" s="72" t="e">
        <f t="shared" si="89"/>
        <v>#REF!</v>
      </c>
      <c r="AS110" s="69"/>
      <c r="AU110" s="71">
        <v>97</v>
      </c>
      <c r="AV110" s="68">
        <f t="shared" si="108"/>
        <v>0</v>
      </c>
      <c r="AX110" s="68">
        <f t="shared" si="109"/>
        <v>0</v>
      </c>
      <c r="AZ110" s="91"/>
      <c r="BB110" s="68">
        <f t="shared" si="110"/>
        <v>0</v>
      </c>
      <c r="BD110" s="72">
        <f t="shared" si="111"/>
        <v>0</v>
      </c>
      <c r="BF110" s="72" t="e">
        <f t="shared" si="90"/>
        <v>#REF!</v>
      </c>
      <c r="BG110" s="72"/>
      <c r="BH110" s="71">
        <v>97</v>
      </c>
      <c r="BI110" s="68">
        <f t="shared" si="112"/>
        <v>0</v>
      </c>
      <c r="BJ110" s="132"/>
      <c r="BK110" s="68">
        <f t="shared" si="113"/>
        <v>0</v>
      </c>
      <c r="BL110" s="132"/>
      <c r="BM110" s="91"/>
      <c r="BN110" s="132"/>
      <c r="BO110" s="68">
        <f t="shared" si="114"/>
        <v>0</v>
      </c>
      <c r="BP110" s="132"/>
      <c r="BQ110" s="72">
        <f t="shared" si="115"/>
        <v>0</v>
      </c>
      <c r="BR110" s="132"/>
      <c r="BS110" s="72">
        <f t="shared" si="91"/>
        <v>0</v>
      </c>
      <c r="BT110" s="72"/>
      <c r="BU110" s="326">
        <f t="shared" si="146"/>
        <v>0</v>
      </c>
      <c r="BV110" s="326">
        <f t="shared" si="116"/>
        <v>0</v>
      </c>
      <c r="BW110" s="326">
        <f t="shared" si="117"/>
        <v>0</v>
      </c>
      <c r="BX110" s="326">
        <f t="shared" si="118"/>
        <v>0</v>
      </c>
      <c r="BY110" s="326">
        <f t="shared" si="119"/>
        <v>0</v>
      </c>
      <c r="BZ110" s="326">
        <f t="shared" si="147"/>
        <v>0</v>
      </c>
      <c r="CA110" s="329">
        <f t="shared" si="120"/>
        <v>0</v>
      </c>
      <c r="CB110" s="132"/>
      <c r="CC110" s="71">
        <v>97</v>
      </c>
      <c r="CD110" s="68">
        <f t="shared" si="121"/>
        <v>0</v>
      </c>
      <c r="CE110" s="132"/>
      <c r="CF110" s="68">
        <f t="shared" si="122"/>
        <v>0</v>
      </c>
      <c r="CG110" s="132"/>
      <c r="CH110" s="91"/>
      <c r="CI110" s="132"/>
      <c r="CJ110" s="68">
        <f t="shared" si="123"/>
        <v>0</v>
      </c>
      <c r="CK110" s="132"/>
      <c r="CL110" s="72">
        <f t="shared" si="124"/>
        <v>0</v>
      </c>
      <c r="CM110" s="132"/>
      <c r="CN110" s="72">
        <f t="shared" si="92"/>
        <v>0</v>
      </c>
      <c r="CO110" s="132"/>
      <c r="CP110" s="326">
        <f t="shared" si="148"/>
        <v>0</v>
      </c>
      <c r="CQ110" s="326">
        <f t="shared" si="149"/>
        <v>0</v>
      </c>
      <c r="CR110" s="326">
        <f t="shared" si="150"/>
        <v>0</v>
      </c>
      <c r="CS110" s="326">
        <f t="shared" si="125"/>
        <v>0</v>
      </c>
      <c r="CT110" s="326">
        <f t="shared" si="126"/>
        <v>0</v>
      </c>
      <c r="CU110" s="326">
        <f t="shared" si="151"/>
        <v>0</v>
      </c>
      <c r="CV110" s="329">
        <f t="shared" si="127"/>
        <v>0</v>
      </c>
      <c r="CW110" s="69"/>
      <c r="CX110" s="71">
        <v>97</v>
      </c>
      <c r="CY110" s="68">
        <f t="shared" si="128"/>
        <v>0</v>
      </c>
      <c r="CZ110" s="132"/>
      <c r="DA110" s="68">
        <f t="shared" si="129"/>
        <v>0</v>
      </c>
      <c r="DB110" s="132"/>
      <c r="DC110" s="91"/>
      <c r="DD110" s="132"/>
      <c r="DE110" s="68">
        <f t="shared" si="130"/>
        <v>0</v>
      </c>
      <c r="DF110" s="132"/>
      <c r="DG110" s="72">
        <f t="shared" si="131"/>
        <v>0</v>
      </c>
      <c r="DH110" s="132"/>
      <c r="DI110" s="72">
        <f t="shared" si="93"/>
        <v>0</v>
      </c>
      <c r="DJ110" s="72"/>
      <c r="DK110" s="326">
        <f t="shared" si="152"/>
        <v>0</v>
      </c>
      <c r="DL110" s="326">
        <f t="shared" si="153"/>
        <v>0</v>
      </c>
      <c r="DM110" s="326">
        <f t="shared" si="132"/>
        <v>0</v>
      </c>
      <c r="DN110" s="326">
        <f t="shared" si="133"/>
        <v>0</v>
      </c>
      <c r="DO110" s="326">
        <f t="shared" si="134"/>
        <v>0</v>
      </c>
      <c r="DP110" s="326">
        <f t="shared" si="154"/>
        <v>0</v>
      </c>
      <c r="DQ110" s="329">
        <f t="shared" si="155"/>
        <v>0</v>
      </c>
      <c r="DR110" s="72"/>
      <c r="DS110" s="372">
        <v>97</v>
      </c>
      <c r="DT110" s="68">
        <f t="shared" si="135"/>
        <v>0</v>
      </c>
      <c r="DV110" s="68">
        <f t="shared" si="136"/>
        <v>0</v>
      </c>
      <c r="DX110" s="91"/>
      <c r="DZ110" s="68">
        <f t="shared" si="137"/>
        <v>0</v>
      </c>
      <c r="EA110" s="132"/>
      <c r="EB110" s="72">
        <f t="shared" si="138"/>
        <v>0</v>
      </c>
      <c r="EC110" s="132"/>
      <c r="ED110" s="72">
        <f t="shared" si="94"/>
        <v>0</v>
      </c>
      <c r="EF110" s="364">
        <f t="shared" si="156"/>
        <v>0</v>
      </c>
      <c r="EG110" s="95">
        <f t="shared" si="157"/>
        <v>0</v>
      </c>
      <c r="EH110" s="379">
        <f>(INDEX('30 year Cash Flow'!$H$50:$AK$50,1,'Monthly Loan Amortization'!A110)/12)*$DV$9</f>
        <v>0</v>
      </c>
      <c r="EI110" s="326">
        <f t="shared" si="158"/>
        <v>0</v>
      </c>
      <c r="EJ110" s="326">
        <f t="shared" si="163"/>
        <v>0</v>
      </c>
      <c r="EK110" s="326">
        <f t="shared" si="159"/>
        <v>0</v>
      </c>
      <c r="EL110" s="329">
        <f t="shared" si="139"/>
        <v>0</v>
      </c>
      <c r="EM110" s="329"/>
      <c r="EN110" s="372">
        <v>97</v>
      </c>
      <c r="EO110" s="95">
        <f t="shared" si="140"/>
        <v>0</v>
      </c>
      <c r="EP110" s="132"/>
      <c r="EQ110" s="95">
        <f t="shared" si="141"/>
        <v>0</v>
      </c>
      <c r="ER110" s="132"/>
      <c r="ES110" s="91"/>
      <c r="ET110" s="132"/>
      <c r="EU110" s="95">
        <f t="shared" si="142"/>
        <v>0</v>
      </c>
      <c r="EV110" s="132"/>
      <c r="EW110" s="327">
        <f t="shared" si="143"/>
        <v>0</v>
      </c>
      <c r="EX110" s="132"/>
      <c r="EY110" s="327">
        <f t="shared" si="95"/>
        <v>0</v>
      </c>
      <c r="EZ110" s="132"/>
      <c r="FA110" s="364">
        <f t="shared" si="160"/>
        <v>0</v>
      </c>
      <c r="FB110" s="95">
        <f t="shared" si="161"/>
        <v>0</v>
      </c>
      <c r="FC110" s="379">
        <f>(INDEX('30 year Cash Flow'!$H$50:$AK$50,1,'Monthly Loan Amortization'!A110)/12)*$EQ$9</f>
        <v>0</v>
      </c>
      <c r="FD110" s="326">
        <f t="shared" si="164"/>
        <v>0</v>
      </c>
      <c r="FE110" s="326">
        <f t="shared" si="165"/>
        <v>0</v>
      </c>
      <c r="FF110" s="326">
        <f t="shared" si="162"/>
        <v>0</v>
      </c>
      <c r="FG110" s="329">
        <f t="shared" si="144"/>
        <v>0</v>
      </c>
    </row>
    <row r="111" spans="1:163" x14ac:dyDescent="0.25">
      <c r="A111" s="132">
        <f t="shared" si="145"/>
        <v>9</v>
      </c>
      <c r="B111" s="71">
        <v>98</v>
      </c>
      <c r="C111" s="68">
        <f t="shared" si="96"/>
        <v>0</v>
      </c>
      <c r="E111" s="68">
        <f t="shared" si="97"/>
        <v>0</v>
      </c>
      <c r="G111" s="91"/>
      <c r="I111" s="68">
        <f t="shared" si="98"/>
        <v>0</v>
      </c>
      <c r="K111" s="72">
        <f t="shared" si="99"/>
        <v>0</v>
      </c>
      <c r="M111" s="72">
        <f t="shared" si="87"/>
        <v>0</v>
      </c>
      <c r="N111" s="66"/>
      <c r="O111" s="69"/>
      <c r="Q111" s="71">
        <v>98</v>
      </c>
      <c r="R111" s="68">
        <f t="shared" si="100"/>
        <v>0</v>
      </c>
      <c r="T111" s="68">
        <f t="shared" si="101"/>
        <v>0</v>
      </c>
      <c r="V111" s="91"/>
      <c r="X111" s="68">
        <f t="shared" si="102"/>
        <v>0</v>
      </c>
      <c r="Z111" s="72">
        <f t="shared" si="103"/>
        <v>0</v>
      </c>
      <c r="AB111" s="72" t="e">
        <f t="shared" si="88"/>
        <v>#REF!</v>
      </c>
      <c r="AD111" s="69"/>
      <c r="AF111" s="71">
        <v>98</v>
      </c>
      <c r="AG111" s="68">
        <f t="shared" si="104"/>
        <v>0</v>
      </c>
      <c r="AI111" s="68">
        <f t="shared" si="105"/>
        <v>0</v>
      </c>
      <c r="AK111" s="91"/>
      <c r="AM111" s="68">
        <f t="shared" si="106"/>
        <v>0</v>
      </c>
      <c r="AO111" s="72">
        <f t="shared" si="107"/>
        <v>0</v>
      </c>
      <c r="AQ111" s="72" t="e">
        <f t="shared" si="89"/>
        <v>#REF!</v>
      </c>
      <c r="AS111" s="69"/>
      <c r="AU111" s="71">
        <v>98</v>
      </c>
      <c r="AV111" s="68">
        <f t="shared" si="108"/>
        <v>0</v>
      </c>
      <c r="AX111" s="68">
        <f t="shared" si="109"/>
        <v>0</v>
      </c>
      <c r="AZ111" s="91"/>
      <c r="BB111" s="68">
        <f t="shared" si="110"/>
        <v>0</v>
      </c>
      <c r="BD111" s="72">
        <f t="shared" si="111"/>
        <v>0</v>
      </c>
      <c r="BF111" s="72" t="e">
        <f t="shared" si="90"/>
        <v>#REF!</v>
      </c>
      <c r="BG111" s="72"/>
      <c r="BH111" s="71">
        <v>98</v>
      </c>
      <c r="BI111" s="68">
        <f t="shared" si="112"/>
        <v>0</v>
      </c>
      <c r="BJ111" s="132"/>
      <c r="BK111" s="68">
        <f t="shared" si="113"/>
        <v>0</v>
      </c>
      <c r="BL111" s="132"/>
      <c r="BM111" s="91"/>
      <c r="BN111" s="132"/>
      <c r="BO111" s="68">
        <f t="shared" si="114"/>
        <v>0</v>
      </c>
      <c r="BP111" s="132"/>
      <c r="BQ111" s="72">
        <f t="shared" si="115"/>
        <v>0</v>
      </c>
      <c r="BR111" s="132"/>
      <c r="BS111" s="72">
        <f t="shared" si="91"/>
        <v>0</v>
      </c>
      <c r="BT111" s="72"/>
      <c r="BU111" s="326">
        <f t="shared" si="146"/>
        <v>0</v>
      </c>
      <c r="BV111" s="326">
        <f t="shared" si="116"/>
        <v>0</v>
      </c>
      <c r="BW111" s="326">
        <f t="shared" si="117"/>
        <v>0</v>
      </c>
      <c r="BX111" s="326">
        <f t="shared" si="118"/>
        <v>0</v>
      </c>
      <c r="BY111" s="326">
        <f t="shared" si="119"/>
        <v>0</v>
      </c>
      <c r="BZ111" s="326">
        <f t="shared" si="147"/>
        <v>0</v>
      </c>
      <c r="CA111" s="329">
        <f t="shared" si="120"/>
        <v>0</v>
      </c>
      <c r="CB111" s="132"/>
      <c r="CC111" s="71">
        <v>98</v>
      </c>
      <c r="CD111" s="68">
        <f t="shared" si="121"/>
        <v>0</v>
      </c>
      <c r="CE111" s="132"/>
      <c r="CF111" s="68">
        <f t="shared" si="122"/>
        <v>0</v>
      </c>
      <c r="CG111" s="132"/>
      <c r="CH111" s="91"/>
      <c r="CI111" s="132"/>
      <c r="CJ111" s="68">
        <f t="shared" si="123"/>
        <v>0</v>
      </c>
      <c r="CK111" s="132"/>
      <c r="CL111" s="72">
        <f t="shared" si="124"/>
        <v>0</v>
      </c>
      <c r="CM111" s="132"/>
      <c r="CN111" s="72">
        <f t="shared" si="92"/>
        <v>0</v>
      </c>
      <c r="CO111" s="132"/>
      <c r="CP111" s="326">
        <f t="shared" si="148"/>
        <v>0</v>
      </c>
      <c r="CQ111" s="326">
        <f t="shared" si="149"/>
        <v>0</v>
      </c>
      <c r="CR111" s="326">
        <f t="shared" si="150"/>
        <v>0</v>
      </c>
      <c r="CS111" s="326">
        <f t="shared" si="125"/>
        <v>0</v>
      </c>
      <c r="CT111" s="326">
        <f t="shared" si="126"/>
        <v>0</v>
      </c>
      <c r="CU111" s="326">
        <f t="shared" si="151"/>
        <v>0</v>
      </c>
      <c r="CV111" s="329">
        <f t="shared" si="127"/>
        <v>0</v>
      </c>
      <c r="CW111" s="69"/>
      <c r="CX111" s="71">
        <v>98</v>
      </c>
      <c r="CY111" s="68">
        <f t="shared" si="128"/>
        <v>0</v>
      </c>
      <c r="CZ111" s="132"/>
      <c r="DA111" s="68">
        <f t="shared" si="129"/>
        <v>0</v>
      </c>
      <c r="DB111" s="132"/>
      <c r="DC111" s="91"/>
      <c r="DD111" s="132"/>
      <c r="DE111" s="68">
        <f t="shared" si="130"/>
        <v>0</v>
      </c>
      <c r="DF111" s="132"/>
      <c r="DG111" s="72">
        <f t="shared" si="131"/>
        <v>0</v>
      </c>
      <c r="DH111" s="132"/>
      <c r="DI111" s="72">
        <f t="shared" si="93"/>
        <v>0</v>
      </c>
      <c r="DJ111" s="72"/>
      <c r="DK111" s="326">
        <f t="shared" si="152"/>
        <v>0</v>
      </c>
      <c r="DL111" s="326">
        <f t="shared" si="153"/>
        <v>0</v>
      </c>
      <c r="DM111" s="326">
        <f t="shared" si="132"/>
        <v>0</v>
      </c>
      <c r="DN111" s="326">
        <f t="shared" si="133"/>
        <v>0</v>
      </c>
      <c r="DO111" s="326">
        <f t="shared" si="134"/>
        <v>0</v>
      </c>
      <c r="DP111" s="326">
        <f t="shared" si="154"/>
        <v>0</v>
      </c>
      <c r="DQ111" s="329">
        <f t="shared" si="155"/>
        <v>0</v>
      </c>
      <c r="DR111" s="72"/>
      <c r="DS111" s="372">
        <v>98</v>
      </c>
      <c r="DT111" s="68">
        <f t="shared" si="135"/>
        <v>0</v>
      </c>
      <c r="DV111" s="68">
        <f t="shared" si="136"/>
        <v>0</v>
      </c>
      <c r="DX111" s="91"/>
      <c r="DZ111" s="68">
        <f t="shared" si="137"/>
        <v>0</v>
      </c>
      <c r="EA111" s="132"/>
      <c r="EB111" s="72">
        <f t="shared" si="138"/>
        <v>0</v>
      </c>
      <c r="EC111" s="132"/>
      <c r="ED111" s="72">
        <f t="shared" si="94"/>
        <v>0</v>
      </c>
      <c r="EF111" s="364">
        <f t="shared" si="156"/>
        <v>0</v>
      </c>
      <c r="EG111" s="95">
        <f t="shared" si="157"/>
        <v>0</v>
      </c>
      <c r="EH111" s="379">
        <f>(INDEX('30 year Cash Flow'!$H$50:$AK$50,1,'Monthly Loan Amortization'!A111)/12)*$DV$9</f>
        <v>0</v>
      </c>
      <c r="EI111" s="326">
        <f t="shared" si="158"/>
        <v>0</v>
      </c>
      <c r="EJ111" s="326">
        <f t="shared" si="163"/>
        <v>0</v>
      </c>
      <c r="EK111" s="326">
        <f t="shared" si="159"/>
        <v>0</v>
      </c>
      <c r="EL111" s="329">
        <f t="shared" si="139"/>
        <v>0</v>
      </c>
      <c r="EM111" s="329"/>
      <c r="EN111" s="372">
        <v>98</v>
      </c>
      <c r="EO111" s="95">
        <f t="shared" si="140"/>
        <v>0</v>
      </c>
      <c r="EP111" s="132"/>
      <c r="EQ111" s="95">
        <f t="shared" si="141"/>
        <v>0</v>
      </c>
      <c r="ER111" s="132"/>
      <c r="ES111" s="91"/>
      <c r="ET111" s="132"/>
      <c r="EU111" s="95">
        <f t="shared" si="142"/>
        <v>0</v>
      </c>
      <c r="EV111" s="132"/>
      <c r="EW111" s="327">
        <f t="shared" si="143"/>
        <v>0</v>
      </c>
      <c r="EX111" s="132"/>
      <c r="EY111" s="327">
        <f t="shared" si="95"/>
        <v>0</v>
      </c>
      <c r="EZ111" s="132"/>
      <c r="FA111" s="364">
        <f t="shared" si="160"/>
        <v>0</v>
      </c>
      <c r="FB111" s="95">
        <f t="shared" si="161"/>
        <v>0</v>
      </c>
      <c r="FC111" s="379">
        <f>(INDEX('30 year Cash Flow'!$H$50:$AK$50,1,'Monthly Loan Amortization'!A111)/12)*$EQ$9</f>
        <v>0</v>
      </c>
      <c r="FD111" s="326">
        <f t="shared" si="164"/>
        <v>0</v>
      </c>
      <c r="FE111" s="326">
        <f t="shared" si="165"/>
        <v>0</v>
      </c>
      <c r="FF111" s="326">
        <f t="shared" si="162"/>
        <v>0</v>
      </c>
      <c r="FG111" s="329">
        <f t="shared" si="144"/>
        <v>0</v>
      </c>
    </row>
    <row r="112" spans="1:163" x14ac:dyDescent="0.25">
      <c r="A112" s="132">
        <f t="shared" si="145"/>
        <v>9</v>
      </c>
      <c r="B112" s="71">
        <v>99</v>
      </c>
      <c r="C112" s="68">
        <f t="shared" si="96"/>
        <v>0</v>
      </c>
      <c r="E112" s="68">
        <f t="shared" si="97"/>
        <v>0</v>
      </c>
      <c r="G112" s="91"/>
      <c r="I112" s="68">
        <f t="shared" si="98"/>
        <v>0</v>
      </c>
      <c r="K112" s="72">
        <f t="shared" si="99"/>
        <v>0</v>
      </c>
      <c r="M112" s="72">
        <f t="shared" si="87"/>
        <v>0</v>
      </c>
      <c r="N112" s="66"/>
      <c r="O112" s="69"/>
      <c r="Q112" s="71">
        <v>99</v>
      </c>
      <c r="R112" s="68">
        <f t="shared" si="100"/>
        <v>0</v>
      </c>
      <c r="T112" s="68">
        <f t="shared" si="101"/>
        <v>0</v>
      </c>
      <c r="V112" s="91"/>
      <c r="X112" s="68">
        <f t="shared" si="102"/>
        <v>0</v>
      </c>
      <c r="Z112" s="72">
        <f t="shared" si="103"/>
        <v>0</v>
      </c>
      <c r="AB112" s="72" t="e">
        <f t="shared" si="88"/>
        <v>#REF!</v>
      </c>
      <c r="AD112" s="69"/>
      <c r="AF112" s="71">
        <v>99</v>
      </c>
      <c r="AG112" s="68">
        <f t="shared" si="104"/>
        <v>0</v>
      </c>
      <c r="AI112" s="68">
        <f t="shared" si="105"/>
        <v>0</v>
      </c>
      <c r="AK112" s="91"/>
      <c r="AM112" s="68">
        <f t="shared" si="106"/>
        <v>0</v>
      </c>
      <c r="AO112" s="72">
        <f t="shared" si="107"/>
        <v>0</v>
      </c>
      <c r="AQ112" s="72" t="e">
        <f t="shared" si="89"/>
        <v>#REF!</v>
      </c>
      <c r="AS112" s="69"/>
      <c r="AU112" s="71">
        <v>99</v>
      </c>
      <c r="AV112" s="68">
        <f t="shared" si="108"/>
        <v>0</v>
      </c>
      <c r="AX112" s="68">
        <f t="shared" si="109"/>
        <v>0</v>
      </c>
      <c r="AZ112" s="91"/>
      <c r="BB112" s="68">
        <f t="shared" si="110"/>
        <v>0</v>
      </c>
      <c r="BD112" s="72">
        <f t="shared" si="111"/>
        <v>0</v>
      </c>
      <c r="BF112" s="72" t="e">
        <f t="shared" si="90"/>
        <v>#REF!</v>
      </c>
      <c r="BG112" s="72"/>
      <c r="BH112" s="71">
        <v>99</v>
      </c>
      <c r="BI112" s="68">
        <f t="shared" si="112"/>
        <v>0</v>
      </c>
      <c r="BJ112" s="132"/>
      <c r="BK112" s="68">
        <f t="shared" si="113"/>
        <v>0</v>
      </c>
      <c r="BL112" s="132"/>
      <c r="BM112" s="91"/>
      <c r="BN112" s="132"/>
      <c r="BO112" s="68">
        <f t="shared" si="114"/>
        <v>0</v>
      </c>
      <c r="BP112" s="132"/>
      <c r="BQ112" s="72">
        <f t="shared" si="115"/>
        <v>0</v>
      </c>
      <c r="BR112" s="132"/>
      <c r="BS112" s="72">
        <f t="shared" si="91"/>
        <v>0</v>
      </c>
      <c r="BT112" s="72"/>
      <c r="BU112" s="326">
        <f t="shared" si="146"/>
        <v>0</v>
      </c>
      <c r="BV112" s="326">
        <f t="shared" si="116"/>
        <v>0</v>
      </c>
      <c r="BW112" s="326">
        <f t="shared" si="117"/>
        <v>0</v>
      </c>
      <c r="BX112" s="326">
        <f t="shared" si="118"/>
        <v>0</v>
      </c>
      <c r="BY112" s="326">
        <f t="shared" si="119"/>
        <v>0</v>
      </c>
      <c r="BZ112" s="326">
        <f t="shared" si="147"/>
        <v>0</v>
      </c>
      <c r="CA112" s="329">
        <f t="shared" si="120"/>
        <v>0</v>
      </c>
      <c r="CB112" s="132"/>
      <c r="CC112" s="71">
        <v>99</v>
      </c>
      <c r="CD112" s="68">
        <f t="shared" si="121"/>
        <v>0</v>
      </c>
      <c r="CE112" s="132"/>
      <c r="CF112" s="68">
        <f t="shared" si="122"/>
        <v>0</v>
      </c>
      <c r="CG112" s="132"/>
      <c r="CH112" s="91"/>
      <c r="CI112" s="132"/>
      <c r="CJ112" s="68">
        <f t="shared" si="123"/>
        <v>0</v>
      </c>
      <c r="CK112" s="132"/>
      <c r="CL112" s="72">
        <f t="shared" si="124"/>
        <v>0</v>
      </c>
      <c r="CM112" s="132"/>
      <c r="CN112" s="72">
        <f t="shared" si="92"/>
        <v>0</v>
      </c>
      <c r="CO112" s="132"/>
      <c r="CP112" s="326">
        <f t="shared" si="148"/>
        <v>0</v>
      </c>
      <c r="CQ112" s="326">
        <f t="shared" si="149"/>
        <v>0</v>
      </c>
      <c r="CR112" s="326">
        <f t="shared" si="150"/>
        <v>0</v>
      </c>
      <c r="CS112" s="326">
        <f t="shared" si="125"/>
        <v>0</v>
      </c>
      <c r="CT112" s="326">
        <f t="shared" si="126"/>
        <v>0</v>
      </c>
      <c r="CU112" s="326">
        <f t="shared" si="151"/>
        <v>0</v>
      </c>
      <c r="CV112" s="329">
        <f t="shared" si="127"/>
        <v>0</v>
      </c>
      <c r="CW112" s="69"/>
      <c r="CX112" s="71">
        <v>99</v>
      </c>
      <c r="CY112" s="68">
        <f t="shared" si="128"/>
        <v>0</v>
      </c>
      <c r="CZ112" s="132"/>
      <c r="DA112" s="68">
        <f t="shared" si="129"/>
        <v>0</v>
      </c>
      <c r="DB112" s="132"/>
      <c r="DC112" s="91"/>
      <c r="DD112" s="132"/>
      <c r="DE112" s="68">
        <f t="shared" si="130"/>
        <v>0</v>
      </c>
      <c r="DF112" s="132"/>
      <c r="DG112" s="72">
        <f t="shared" si="131"/>
        <v>0</v>
      </c>
      <c r="DH112" s="132"/>
      <c r="DI112" s="72">
        <f t="shared" si="93"/>
        <v>0</v>
      </c>
      <c r="DJ112" s="72"/>
      <c r="DK112" s="326">
        <f t="shared" si="152"/>
        <v>0</v>
      </c>
      <c r="DL112" s="326">
        <f t="shared" si="153"/>
        <v>0</v>
      </c>
      <c r="DM112" s="326">
        <f t="shared" si="132"/>
        <v>0</v>
      </c>
      <c r="DN112" s="326">
        <f t="shared" si="133"/>
        <v>0</v>
      </c>
      <c r="DO112" s="326">
        <f t="shared" si="134"/>
        <v>0</v>
      </c>
      <c r="DP112" s="326">
        <f t="shared" si="154"/>
        <v>0</v>
      </c>
      <c r="DQ112" s="329">
        <f t="shared" si="155"/>
        <v>0</v>
      </c>
      <c r="DR112" s="72"/>
      <c r="DS112" s="372">
        <v>99</v>
      </c>
      <c r="DT112" s="68">
        <f t="shared" si="135"/>
        <v>0</v>
      </c>
      <c r="DV112" s="68">
        <f t="shared" si="136"/>
        <v>0</v>
      </c>
      <c r="DX112" s="91"/>
      <c r="DZ112" s="68">
        <f t="shared" si="137"/>
        <v>0</v>
      </c>
      <c r="EA112" s="132"/>
      <c r="EB112" s="72">
        <f t="shared" si="138"/>
        <v>0</v>
      </c>
      <c r="EC112" s="132"/>
      <c r="ED112" s="72">
        <f t="shared" si="94"/>
        <v>0</v>
      </c>
      <c r="EF112" s="364">
        <f t="shared" si="156"/>
        <v>0</v>
      </c>
      <c r="EG112" s="95">
        <f t="shared" si="157"/>
        <v>0</v>
      </c>
      <c r="EH112" s="379">
        <f>(INDEX('30 year Cash Flow'!$H$50:$AK$50,1,'Monthly Loan Amortization'!A112)/12)*$DV$9</f>
        <v>0</v>
      </c>
      <c r="EI112" s="326">
        <f t="shared" si="158"/>
        <v>0</v>
      </c>
      <c r="EJ112" s="326">
        <f t="shared" si="163"/>
        <v>0</v>
      </c>
      <c r="EK112" s="326">
        <f t="shared" si="159"/>
        <v>0</v>
      </c>
      <c r="EL112" s="329">
        <f t="shared" si="139"/>
        <v>0</v>
      </c>
      <c r="EM112" s="329"/>
      <c r="EN112" s="372">
        <v>99</v>
      </c>
      <c r="EO112" s="95">
        <f t="shared" si="140"/>
        <v>0</v>
      </c>
      <c r="EP112" s="132"/>
      <c r="EQ112" s="95">
        <f t="shared" si="141"/>
        <v>0</v>
      </c>
      <c r="ER112" s="132"/>
      <c r="ES112" s="91"/>
      <c r="ET112" s="132"/>
      <c r="EU112" s="95">
        <f t="shared" si="142"/>
        <v>0</v>
      </c>
      <c r="EV112" s="132"/>
      <c r="EW112" s="327">
        <f t="shared" si="143"/>
        <v>0</v>
      </c>
      <c r="EX112" s="132"/>
      <c r="EY112" s="327">
        <f t="shared" si="95"/>
        <v>0</v>
      </c>
      <c r="EZ112" s="132"/>
      <c r="FA112" s="364">
        <f t="shared" si="160"/>
        <v>0</v>
      </c>
      <c r="FB112" s="95">
        <f t="shared" si="161"/>
        <v>0</v>
      </c>
      <c r="FC112" s="379">
        <f>(INDEX('30 year Cash Flow'!$H$50:$AK$50,1,'Monthly Loan Amortization'!A112)/12)*$EQ$9</f>
        <v>0</v>
      </c>
      <c r="FD112" s="326">
        <f t="shared" si="164"/>
        <v>0</v>
      </c>
      <c r="FE112" s="326">
        <f t="shared" si="165"/>
        <v>0</v>
      </c>
      <c r="FF112" s="326">
        <f t="shared" si="162"/>
        <v>0</v>
      </c>
      <c r="FG112" s="329">
        <f t="shared" si="144"/>
        <v>0</v>
      </c>
    </row>
    <row r="113" spans="1:163" x14ac:dyDescent="0.25">
      <c r="A113" s="132">
        <f t="shared" si="145"/>
        <v>9</v>
      </c>
      <c r="B113" s="71">
        <v>100</v>
      </c>
      <c r="C113" s="68">
        <f t="shared" si="96"/>
        <v>0</v>
      </c>
      <c r="E113" s="68">
        <f t="shared" si="97"/>
        <v>0</v>
      </c>
      <c r="G113" s="91"/>
      <c r="I113" s="68">
        <f t="shared" si="98"/>
        <v>0</v>
      </c>
      <c r="K113" s="72">
        <f t="shared" si="99"/>
        <v>0</v>
      </c>
      <c r="M113" s="72">
        <f t="shared" si="87"/>
        <v>0</v>
      </c>
      <c r="N113" s="66"/>
      <c r="O113" s="69"/>
      <c r="Q113" s="71">
        <v>100</v>
      </c>
      <c r="R113" s="68">
        <f t="shared" si="100"/>
        <v>0</v>
      </c>
      <c r="T113" s="68">
        <f t="shared" si="101"/>
        <v>0</v>
      </c>
      <c r="V113" s="91"/>
      <c r="X113" s="68">
        <f t="shared" si="102"/>
        <v>0</v>
      </c>
      <c r="Z113" s="72">
        <f t="shared" si="103"/>
        <v>0</v>
      </c>
      <c r="AB113" s="72" t="e">
        <f t="shared" si="88"/>
        <v>#REF!</v>
      </c>
      <c r="AD113" s="69"/>
      <c r="AF113" s="71">
        <v>100</v>
      </c>
      <c r="AG113" s="68">
        <f t="shared" si="104"/>
        <v>0</v>
      </c>
      <c r="AI113" s="68">
        <f t="shared" si="105"/>
        <v>0</v>
      </c>
      <c r="AK113" s="91"/>
      <c r="AM113" s="68">
        <f t="shared" si="106"/>
        <v>0</v>
      </c>
      <c r="AO113" s="72">
        <f t="shared" si="107"/>
        <v>0</v>
      </c>
      <c r="AQ113" s="72" t="e">
        <f t="shared" si="89"/>
        <v>#REF!</v>
      </c>
      <c r="AS113" s="69"/>
      <c r="AU113" s="71">
        <v>100</v>
      </c>
      <c r="AV113" s="68">
        <f t="shared" si="108"/>
        <v>0</v>
      </c>
      <c r="AX113" s="68">
        <f t="shared" si="109"/>
        <v>0</v>
      </c>
      <c r="AZ113" s="91"/>
      <c r="BB113" s="68">
        <f t="shared" si="110"/>
        <v>0</v>
      </c>
      <c r="BD113" s="72">
        <f t="shared" si="111"/>
        <v>0</v>
      </c>
      <c r="BF113" s="72" t="e">
        <f t="shared" si="90"/>
        <v>#REF!</v>
      </c>
      <c r="BG113" s="72"/>
      <c r="BH113" s="71">
        <v>100</v>
      </c>
      <c r="BI113" s="68">
        <f t="shared" si="112"/>
        <v>0</v>
      </c>
      <c r="BJ113" s="132"/>
      <c r="BK113" s="68">
        <f t="shared" si="113"/>
        <v>0</v>
      </c>
      <c r="BL113" s="132"/>
      <c r="BM113" s="91"/>
      <c r="BN113" s="132"/>
      <c r="BO113" s="68">
        <f t="shared" si="114"/>
        <v>0</v>
      </c>
      <c r="BP113" s="132"/>
      <c r="BQ113" s="72">
        <f t="shared" si="115"/>
        <v>0</v>
      </c>
      <c r="BR113" s="132"/>
      <c r="BS113" s="72">
        <f t="shared" si="91"/>
        <v>0</v>
      </c>
      <c r="BT113" s="72"/>
      <c r="BU113" s="326">
        <f t="shared" si="146"/>
        <v>0</v>
      </c>
      <c r="BV113" s="326">
        <f t="shared" si="116"/>
        <v>0</v>
      </c>
      <c r="BW113" s="326">
        <f t="shared" si="117"/>
        <v>0</v>
      </c>
      <c r="BX113" s="326">
        <f t="shared" si="118"/>
        <v>0</v>
      </c>
      <c r="BY113" s="326">
        <f t="shared" si="119"/>
        <v>0</v>
      </c>
      <c r="BZ113" s="326">
        <f t="shared" si="147"/>
        <v>0</v>
      </c>
      <c r="CA113" s="329">
        <f t="shared" si="120"/>
        <v>0</v>
      </c>
      <c r="CB113" s="132"/>
      <c r="CC113" s="71">
        <v>100</v>
      </c>
      <c r="CD113" s="68">
        <f t="shared" si="121"/>
        <v>0</v>
      </c>
      <c r="CE113" s="132"/>
      <c r="CF113" s="68">
        <f t="shared" si="122"/>
        <v>0</v>
      </c>
      <c r="CG113" s="132"/>
      <c r="CH113" s="91"/>
      <c r="CI113" s="132"/>
      <c r="CJ113" s="68">
        <f t="shared" si="123"/>
        <v>0</v>
      </c>
      <c r="CK113" s="132"/>
      <c r="CL113" s="72">
        <f t="shared" si="124"/>
        <v>0</v>
      </c>
      <c r="CM113" s="132"/>
      <c r="CN113" s="72">
        <f t="shared" si="92"/>
        <v>0</v>
      </c>
      <c r="CO113" s="132"/>
      <c r="CP113" s="326">
        <f t="shared" si="148"/>
        <v>0</v>
      </c>
      <c r="CQ113" s="326">
        <f t="shared" si="149"/>
        <v>0</v>
      </c>
      <c r="CR113" s="326">
        <f t="shared" si="150"/>
        <v>0</v>
      </c>
      <c r="CS113" s="326">
        <f t="shared" si="125"/>
        <v>0</v>
      </c>
      <c r="CT113" s="326">
        <f t="shared" si="126"/>
        <v>0</v>
      </c>
      <c r="CU113" s="326">
        <f t="shared" si="151"/>
        <v>0</v>
      </c>
      <c r="CV113" s="329">
        <f t="shared" si="127"/>
        <v>0</v>
      </c>
      <c r="CW113" s="69"/>
      <c r="CX113" s="71">
        <v>100</v>
      </c>
      <c r="CY113" s="68">
        <f t="shared" si="128"/>
        <v>0</v>
      </c>
      <c r="CZ113" s="132"/>
      <c r="DA113" s="68">
        <f t="shared" si="129"/>
        <v>0</v>
      </c>
      <c r="DB113" s="132"/>
      <c r="DC113" s="91"/>
      <c r="DD113" s="132"/>
      <c r="DE113" s="68">
        <f t="shared" si="130"/>
        <v>0</v>
      </c>
      <c r="DF113" s="132"/>
      <c r="DG113" s="72">
        <f t="shared" si="131"/>
        <v>0</v>
      </c>
      <c r="DH113" s="132"/>
      <c r="DI113" s="72">
        <f t="shared" si="93"/>
        <v>0</v>
      </c>
      <c r="DJ113" s="72"/>
      <c r="DK113" s="326">
        <f t="shared" si="152"/>
        <v>0</v>
      </c>
      <c r="DL113" s="326">
        <f t="shared" si="153"/>
        <v>0</v>
      </c>
      <c r="DM113" s="326">
        <f t="shared" si="132"/>
        <v>0</v>
      </c>
      <c r="DN113" s="326">
        <f t="shared" si="133"/>
        <v>0</v>
      </c>
      <c r="DO113" s="326">
        <f t="shared" si="134"/>
        <v>0</v>
      </c>
      <c r="DP113" s="326">
        <f t="shared" si="154"/>
        <v>0</v>
      </c>
      <c r="DQ113" s="329">
        <f t="shared" si="155"/>
        <v>0</v>
      </c>
      <c r="DR113" s="72"/>
      <c r="DS113" s="372">
        <v>100</v>
      </c>
      <c r="DT113" s="68">
        <f t="shared" si="135"/>
        <v>0</v>
      </c>
      <c r="DV113" s="68">
        <f t="shared" si="136"/>
        <v>0</v>
      </c>
      <c r="DX113" s="91"/>
      <c r="DZ113" s="68">
        <f t="shared" si="137"/>
        <v>0</v>
      </c>
      <c r="EA113" s="132"/>
      <c r="EB113" s="72">
        <f t="shared" si="138"/>
        <v>0</v>
      </c>
      <c r="EC113" s="132"/>
      <c r="ED113" s="72">
        <f t="shared" si="94"/>
        <v>0</v>
      </c>
      <c r="EF113" s="364">
        <f t="shared" si="156"/>
        <v>0</v>
      </c>
      <c r="EG113" s="95">
        <f t="shared" si="157"/>
        <v>0</v>
      </c>
      <c r="EH113" s="379">
        <f>(INDEX('30 year Cash Flow'!$H$50:$AK$50,1,'Monthly Loan Amortization'!A113)/12)*$DV$9</f>
        <v>0</v>
      </c>
      <c r="EI113" s="326">
        <f t="shared" si="158"/>
        <v>0</v>
      </c>
      <c r="EJ113" s="326">
        <f t="shared" si="163"/>
        <v>0</v>
      </c>
      <c r="EK113" s="326">
        <f t="shared" si="159"/>
        <v>0</v>
      </c>
      <c r="EL113" s="329">
        <f t="shared" si="139"/>
        <v>0</v>
      </c>
      <c r="EM113" s="329"/>
      <c r="EN113" s="372">
        <v>100</v>
      </c>
      <c r="EO113" s="95">
        <f t="shared" si="140"/>
        <v>0</v>
      </c>
      <c r="EP113" s="132"/>
      <c r="EQ113" s="95">
        <f t="shared" si="141"/>
        <v>0</v>
      </c>
      <c r="ER113" s="132"/>
      <c r="ES113" s="91"/>
      <c r="ET113" s="132"/>
      <c r="EU113" s="95">
        <f t="shared" si="142"/>
        <v>0</v>
      </c>
      <c r="EV113" s="132"/>
      <c r="EW113" s="327">
        <f t="shared" si="143"/>
        <v>0</v>
      </c>
      <c r="EX113" s="132"/>
      <c r="EY113" s="327">
        <f t="shared" si="95"/>
        <v>0</v>
      </c>
      <c r="EZ113" s="132"/>
      <c r="FA113" s="364">
        <f t="shared" si="160"/>
        <v>0</v>
      </c>
      <c r="FB113" s="95">
        <f t="shared" si="161"/>
        <v>0</v>
      </c>
      <c r="FC113" s="379">
        <f>(INDEX('30 year Cash Flow'!$H$50:$AK$50,1,'Monthly Loan Amortization'!A113)/12)*$EQ$9</f>
        <v>0</v>
      </c>
      <c r="FD113" s="326">
        <f t="shared" si="164"/>
        <v>0</v>
      </c>
      <c r="FE113" s="326">
        <f t="shared" si="165"/>
        <v>0</v>
      </c>
      <c r="FF113" s="326">
        <f t="shared" si="162"/>
        <v>0</v>
      </c>
      <c r="FG113" s="329">
        <f t="shared" si="144"/>
        <v>0</v>
      </c>
    </row>
    <row r="114" spans="1:163" x14ac:dyDescent="0.25">
      <c r="A114" s="132">
        <f t="shared" si="145"/>
        <v>9</v>
      </c>
      <c r="B114" s="71">
        <v>101</v>
      </c>
      <c r="C114" s="68">
        <f t="shared" si="96"/>
        <v>0</v>
      </c>
      <c r="E114" s="68">
        <f t="shared" si="97"/>
        <v>0</v>
      </c>
      <c r="G114" s="91"/>
      <c r="I114" s="68">
        <f t="shared" si="98"/>
        <v>0</v>
      </c>
      <c r="K114" s="72">
        <f t="shared" si="99"/>
        <v>0</v>
      </c>
      <c r="M114" s="72">
        <f t="shared" si="87"/>
        <v>0</v>
      </c>
      <c r="N114" s="66"/>
      <c r="O114" s="69"/>
      <c r="Q114" s="71">
        <v>101</v>
      </c>
      <c r="R114" s="68">
        <f t="shared" si="100"/>
        <v>0</v>
      </c>
      <c r="T114" s="68">
        <f t="shared" si="101"/>
        <v>0</v>
      </c>
      <c r="V114" s="91"/>
      <c r="X114" s="68">
        <f t="shared" si="102"/>
        <v>0</v>
      </c>
      <c r="Z114" s="72">
        <f t="shared" si="103"/>
        <v>0</v>
      </c>
      <c r="AB114" s="72" t="e">
        <f t="shared" si="88"/>
        <v>#REF!</v>
      </c>
      <c r="AD114" s="69"/>
      <c r="AF114" s="71">
        <v>101</v>
      </c>
      <c r="AG114" s="68">
        <f t="shared" si="104"/>
        <v>0</v>
      </c>
      <c r="AI114" s="68">
        <f t="shared" si="105"/>
        <v>0</v>
      </c>
      <c r="AK114" s="91"/>
      <c r="AM114" s="68">
        <f t="shared" si="106"/>
        <v>0</v>
      </c>
      <c r="AO114" s="72">
        <f t="shared" si="107"/>
        <v>0</v>
      </c>
      <c r="AQ114" s="72" t="e">
        <f t="shared" si="89"/>
        <v>#REF!</v>
      </c>
      <c r="AS114" s="69"/>
      <c r="AU114" s="71">
        <v>101</v>
      </c>
      <c r="AV114" s="68">
        <f t="shared" si="108"/>
        <v>0</v>
      </c>
      <c r="AX114" s="68">
        <f t="shared" si="109"/>
        <v>0</v>
      </c>
      <c r="AZ114" s="91"/>
      <c r="BB114" s="68">
        <f t="shared" si="110"/>
        <v>0</v>
      </c>
      <c r="BD114" s="72">
        <f t="shared" si="111"/>
        <v>0</v>
      </c>
      <c r="BF114" s="72" t="e">
        <f t="shared" si="90"/>
        <v>#REF!</v>
      </c>
      <c r="BG114" s="72"/>
      <c r="BH114" s="71">
        <v>101</v>
      </c>
      <c r="BI114" s="68">
        <f t="shared" si="112"/>
        <v>0</v>
      </c>
      <c r="BJ114" s="132"/>
      <c r="BK114" s="68">
        <f t="shared" si="113"/>
        <v>0</v>
      </c>
      <c r="BL114" s="132"/>
      <c r="BM114" s="91"/>
      <c r="BN114" s="132"/>
      <c r="BO114" s="68">
        <f t="shared" si="114"/>
        <v>0</v>
      </c>
      <c r="BP114" s="132"/>
      <c r="BQ114" s="72">
        <f t="shared" si="115"/>
        <v>0</v>
      </c>
      <c r="BR114" s="132"/>
      <c r="BS114" s="72">
        <f t="shared" si="91"/>
        <v>0</v>
      </c>
      <c r="BT114" s="72"/>
      <c r="BU114" s="326">
        <f t="shared" si="146"/>
        <v>0</v>
      </c>
      <c r="BV114" s="326">
        <f t="shared" si="116"/>
        <v>0</v>
      </c>
      <c r="BW114" s="326">
        <f t="shared" si="117"/>
        <v>0</v>
      </c>
      <c r="BX114" s="326">
        <f t="shared" si="118"/>
        <v>0</v>
      </c>
      <c r="BY114" s="326">
        <f t="shared" si="119"/>
        <v>0</v>
      </c>
      <c r="BZ114" s="326">
        <f t="shared" si="147"/>
        <v>0</v>
      </c>
      <c r="CA114" s="329">
        <f t="shared" si="120"/>
        <v>0</v>
      </c>
      <c r="CB114" s="132"/>
      <c r="CC114" s="71">
        <v>101</v>
      </c>
      <c r="CD114" s="68">
        <f t="shared" si="121"/>
        <v>0</v>
      </c>
      <c r="CE114" s="132"/>
      <c r="CF114" s="68">
        <f t="shared" si="122"/>
        <v>0</v>
      </c>
      <c r="CG114" s="132"/>
      <c r="CH114" s="91"/>
      <c r="CI114" s="132"/>
      <c r="CJ114" s="68">
        <f t="shared" si="123"/>
        <v>0</v>
      </c>
      <c r="CK114" s="132"/>
      <c r="CL114" s="72">
        <f t="shared" si="124"/>
        <v>0</v>
      </c>
      <c r="CM114" s="132"/>
      <c r="CN114" s="72">
        <f t="shared" si="92"/>
        <v>0</v>
      </c>
      <c r="CO114" s="132"/>
      <c r="CP114" s="326">
        <f t="shared" si="148"/>
        <v>0</v>
      </c>
      <c r="CQ114" s="326">
        <f t="shared" si="149"/>
        <v>0</v>
      </c>
      <c r="CR114" s="326">
        <f t="shared" si="150"/>
        <v>0</v>
      </c>
      <c r="CS114" s="326">
        <f t="shared" si="125"/>
        <v>0</v>
      </c>
      <c r="CT114" s="326">
        <f t="shared" si="126"/>
        <v>0</v>
      </c>
      <c r="CU114" s="326">
        <f t="shared" si="151"/>
        <v>0</v>
      </c>
      <c r="CV114" s="329">
        <f t="shared" si="127"/>
        <v>0</v>
      </c>
      <c r="CW114" s="69"/>
      <c r="CX114" s="71">
        <v>101</v>
      </c>
      <c r="CY114" s="68">
        <f t="shared" si="128"/>
        <v>0</v>
      </c>
      <c r="CZ114" s="132"/>
      <c r="DA114" s="68">
        <f t="shared" si="129"/>
        <v>0</v>
      </c>
      <c r="DB114" s="132"/>
      <c r="DC114" s="91"/>
      <c r="DD114" s="132"/>
      <c r="DE114" s="68">
        <f t="shared" si="130"/>
        <v>0</v>
      </c>
      <c r="DF114" s="132"/>
      <c r="DG114" s="72">
        <f t="shared" si="131"/>
        <v>0</v>
      </c>
      <c r="DH114" s="132"/>
      <c r="DI114" s="72">
        <f t="shared" si="93"/>
        <v>0</v>
      </c>
      <c r="DJ114" s="72"/>
      <c r="DK114" s="326">
        <f t="shared" si="152"/>
        <v>0</v>
      </c>
      <c r="DL114" s="326">
        <f t="shared" si="153"/>
        <v>0</v>
      </c>
      <c r="DM114" s="326">
        <f t="shared" si="132"/>
        <v>0</v>
      </c>
      <c r="DN114" s="326">
        <f t="shared" si="133"/>
        <v>0</v>
      </c>
      <c r="DO114" s="326">
        <f t="shared" si="134"/>
        <v>0</v>
      </c>
      <c r="DP114" s="326">
        <f t="shared" si="154"/>
        <v>0</v>
      </c>
      <c r="DQ114" s="329">
        <f t="shared" si="155"/>
        <v>0</v>
      </c>
      <c r="DR114" s="72"/>
      <c r="DS114" s="372">
        <v>101</v>
      </c>
      <c r="DT114" s="68">
        <f t="shared" si="135"/>
        <v>0</v>
      </c>
      <c r="DV114" s="68">
        <f t="shared" si="136"/>
        <v>0</v>
      </c>
      <c r="DX114" s="91"/>
      <c r="DZ114" s="68">
        <f t="shared" si="137"/>
        <v>0</v>
      </c>
      <c r="EA114" s="132"/>
      <c r="EB114" s="72">
        <f t="shared" si="138"/>
        <v>0</v>
      </c>
      <c r="EC114" s="132"/>
      <c r="ED114" s="72">
        <f t="shared" si="94"/>
        <v>0</v>
      </c>
      <c r="EF114" s="364">
        <f t="shared" si="156"/>
        <v>0</v>
      </c>
      <c r="EG114" s="95">
        <f t="shared" si="157"/>
        <v>0</v>
      </c>
      <c r="EH114" s="379">
        <f>(INDEX('30 year Cash Flow'!$H$50:$AK$50,1,'Monthly Loan Amortization'!A114)/12)*$DV$9</f>
        <v>0</v>
      </c>
      <c r="EI114" s="326">
        <f t="shared" si="158"/>
        <v>0</v>
      </c>
      <c r="EJ114" s="326">
        <f t="shared" si="163"/>
        <v>0</v>
      </c>
      <c r="EK114" s="326">
        <f t="shared" si="159"/>
        <v>0</v>
      </c>
      <c r="EL114" s="329">
        <f t="shared" si="139"/>
        <v>0</v>
      </c>
      <c r="EM114" s="329"/>
      <c r="EN114" s="372">
        <v>101</v>
      </c>
      <c r="EO114" s="95">
        <f t="shared" si="140"/>
        <v>0</v>
      </c>
      <c r="EP114" s="132"/>
      <c r="EQ114" s="95">
        <f t="shared" si="141"/>
        <v>0</v>
      </c>
      <c r="ER114" s="132"/>
      <c r="ES114" s="91"/>
      <c r="ET114" s="132"/>
      <c r="EU114" s="95">
        <f t="shared" si="142"/>
        <v>0</v>
      </c>
      <c r="EV114" s="132"/>
      <c r="EW114" s="327">
        <f t="shared" si="143"/>
        <v>0</v>
      </c>
      <c r="EX114" s="132"/>
      <c r="EY114" s="327">
        <f t="shared" si="95"/>
        <v>0</v>
      </c>
      <c r="EZ114" s="132"/>
      <c r="FA114" s="364">
        <f t="shared" si="160"/>
        <v>0</v>
      </c>
      <c r="FB114" s="95">
        <f t="shared" si="161"/>
        <v>0</v>
      </c>
      <c r="FC114" s="379">
        <f>(INDEX('30 year Cash Flow'!$H$50:$AK$50,1,'Monthly Loan Amortization'!A114)/12)*$EQ$9</f>
        <v>0</v>
      </c>
      <c r="FD114" s="326">
        <f t="shared" si="164"/>
        <v>0</v>
      </c>
      <c r="FE114" s="326">
        <f t="shared" si="165"/>
        <v>0</v>
      </c>
      <c r="FF114" s="326">
        <f t="shared" si="162"/>
        <v>0</v>
      </c>
      <c r="FG114" s="329">
        <f t="shared" si="144"/>
        <v>0</v>
      </c>
    </row>
    <row r="115" spans="1:163" x14ac:dyDescent="0.25">
      <c r="A115" s="132">
        <f t="shared" si="145"/>
        <v>9</v>
      </c>
      <c r="B115" s="71">
        <v>102</v>
      </c>
      <c r="C115" s="68">
        <f t="shared" si="96"/>
        <v>0</v>
      </c>
      <c r="E115" s="68">
        <f t="shared" si="97"/>
        <v>0</v>
      </c>
      <c r="G115" s="91"/>
      <c r="I115" s="68">
        <f t="shared" si="98"/>
        <v>0</v>
      </c>
      <c r="K115" s="72">
        <f t="shared" si="99"/>
        <v>0</v>
      </c>
      <c r="M115" s="72">
        <f t="shared" si="87"/>
        <v>0</v>
      </c>
      <c r="N115" s="66"/>
      <c r="O115" s="69"/>
      <c r="Q115" s="71">
        <v>102</v>
      </c>
      <c r="R115" s="68">
        <f t="shared" si="100"/>
        <v>0</v>
      </c>
      <c r="T115" s="68">
        <f t="shared" si="101"/>
        <v>0</v>
      </c>
      <c r="V115" s="91"/>
      <c r="X115" s="68">
        <f t="shared" si="102"/>
        <v>0</v>
      </c>
      <c r="Z115" s="72">
        <f t="shared" si="103"/>
        <v>0</v>
      </c>
      <c r="AB115" s="72" t="e">
        <f t="shared" si="88"/>
        <v>#REF!</v>
      </c>
      <c r="AD115" s="69"/>
      <c r="AF115" s="71">
        <v>102</v>
      </c>
      <c r="AG115" s="68">
        <f t="shared" si="104"/>
        <v>0</v>
      </c>
      <c r="AI115" s="68">
        <f t="shared" si="105"/>
        <v>0</v>
      </c>
      <c r="AK115" s="91"/>
      <c r="AM115" s="68">
        <f t="shared" si="106"/>
        <v>0</v>
      </c>
      <c r="AO115" s="72">
        <f t="shared" si="107"/>
        <v>0</v>
      </c>
      <c r="AQ115" s="72" t="e">
        <f t="shared" si="89"/>
        <v>#REF!</v>
      </c>
      <c r="AS115" s="69"/>
      <c r="AU115" s="71">
        <v>102</v>
      </c>
      <c r="AV115" s="68">
        <f t="shared" si="108"/>
        <v>0</v>
      </c>
      <c r="AX115" s="68">
        <f t="shared" si="109"/>
        <v>0</v>
      </c>
      <c r="AZ115" s="91"/>
      <c r="BB115" s="68">
        <f t="shared" si="110"/>
        <v>0</v>
      </c>
      <c r="BD115" s="72">
        <f t="shared" si="111"/>
        <v>0</v>
      </c>
      <c r="BF115" s="72" t="e">
        <f t="shared" si="90"/>
        <v>#REF!</v>
      </c>
      <c r="BG115" s="72"/>
      <c r="BH115" s="71">
        <v>102</v>
      </c>
      <c r="BI115" s="68">
        <f t="shared" si="112"/>
        <v>0</v>
      </c>
      <c r="BJ115" s="132"/>
      <c r="BK115" s="68">
        <f t="shared" si="113"/>
        <v>0</v>
      </c>
      <c r="BL115" s="132"/>
      <c r="BM115" s="91"/>
      <c r="BN115" s="132"/>
      <c r="BO115" s="68">
        <f t="shared" si="114"/>
        <v>0</v>
      </c>
      <c r="BP115" s="132"/>
      <c r="BQ115" s="72">
        <f t="shared" si="115"/>
        <v>0</v>
      </c>
      <c r="BR115" s="132"/>
      <c r="BS115" s="72">
        <f t="shared" si="91"/>
        <v>0</v>
      </c>
      <c r="BT115" s="72"/>
      <c r="BU115" s="326">
        <f t="shared" si="146"/>
        <v>0</v>
      </c>
      <c r="BV115" s="326">
        <f t="shared" si="116"/>
        <v>0</v>
      </c>
      <c r="BW115" s="326">
        <f t="shared" si="117"/>
        <v>0</v>
      </c>
      <c r="BX115" s="326">
        <f t="shared" si="118"/>
        <v>0</v>
      </c>
      <c r="BY115" s="326">
        <f t="shared" si="119"/>
        <v>0</v>
      </c>
      <c r="BZ115" s="326">
        <f t="shared" si="147"/>
        <v>0</v>
      </c>
      <c r="CA115" s="329">
        <f t="shared" si="120"/>
        <v>0</v>
      </c>
      <c r="CB115" s="132"/>
      <c r="CC115" s="71">
        <v>102</v>
      </c>
      <c r="CD115" s="68">
        <f t="shared" si="121"/>
        <v>0</v>
      </c>
      <c r="CE115" s="132"/>
      <c r="CF115" s="68">
        <f t="shared" si="122"/>
        <v>0</v>
      </c>
      <c r="CG115" s="132"/>
      <c r="CH115" s="91"/>
      <c r="CI115" s="132"/>
      <c r="CJ115" s="68">
        <f t="shared" si="123"/>
        <v>0</v>
      </c>
      <c r="CK115" s="132"/>
      <c r="CL115" s="72">
        <f t="shared" si="124"/>
        <v>0</v>
      </c>
      <c r="CM115" s="132"/>
      <c r="CN115" s="72">
        <f t="shared" si="92"/>
        <v>0</v>
      </c>
      <c r="CO115" s="132"/>
      <c r="CP115" s="326">
        <f t="shared" si="148"/>
        <v>0</v>
      </c>
      <c r="CQ115" s="326">
        <f t="shared" si="149"/>
        <v>0</v>
      </c>
      <c r="CR115" s="326">
        <f t="shared" si="150"/>
        <v>0</v>
      </c>
      <c r="CS115" s="326">
        <f t="shared" si="125"/>
        <v>0</v>
      </c>
      <c r="CT115" s="326">
        <f t="shared" si="126"/>
        <v>0</v>
      </c>
      <c r="CU115" s="326">
        <f t="shared" si="151"/>
        <v>0</v>
      </c>
      <c r="CV115" s="329">
        <f t="shared" si="127"/>
        <v>0</v>
      </c>
      <c r="CW115" s="69"/>
      <c r="CX115" s="71">
        <v>102</v>
      </c>
      <c r="CY115" s="68">
        <f t="shared" si="128"/>
        <v>0</v>
      </c>
      <c r="CZ115" s="132"/>
      <c r="DA115" s="68">
        <f t="shared" si="129"/>
        <v>0</v>
      </c>
      <c r="DB115" s="132"/>
      <c r="DC115" s="91"/>
      <c r="DD115" s="132"/>
      <c r="DE115" s="68">
        <f t="shared" si="130"/>
        <v>0</v>
      </c>
      <c r="DF115" s="132"/>
      <c r="DG115" s="72">
        <f t="shared" si="131"/>
        <v>0</v>
      </c>
      <c r="DH115" s="132"/>
      <c r="DI115" s="72">
        <f t="shared" si="93"/>
        <v>0</v>
      </c>
      <c r="DJ115" s="72"/>
      <c r="DK115" s="326">
        <f t="shared" si="152"/>
        <v>0</v>
      </c>
      <c r="DL115" s="326">
        <f t="shared" si="153"/>
        <v>0</v>
      </c>
      <c r="DM115" s="326">
        <f t="shared" si="132"/>
        <v>0</v>
      </c>
      <c r="DN115" s="326">
        <f t="shared" si="133"/>
        <v>0</v>
      </c>
      <c r="DO115" s="326">
        <f t="shared" si="134"/>
        <v>0</v>
      </c>
      <c r="DP115" s="326">
        <f t="shared" si="154"/>
        <v>0</v>
      </c>
      <c r="DQ115" s="329">
        <f t="shared" si="155"/>
        <v>0</v>
      </c>
      <c r="DR115" s="72"/>
      <c r="DS115" s="372">
        <v>102</v>
      </c>
      <c r="DT115" s="68">
        <f t="shared" si="135"/>
        <v>0</v>
      </c>
      <c r="DV115" s="68">
        <f t="shared" si="136"/>
        <v>0</v>
      </c>
      <c r="DX115" s="91"/>
      <c r="DZ115" s="68">
        <f t="shared" si="137"/>
        <v>0</v>
      </c>
      <c r="EA115" s="132"/>
      <c r="EB115" s="72">
        <f t="shared" si="138"/>
        <v>0</v>
      </c>
      <c r="EC115" s="132"/>
      <c r="ED115" s="72">
        <f t="shared" si="94"/>
        <v>0</v>
      </c>
      <c r="EF115" s="364">
        <f t="shared" si="156"/>
        <v>0</v>
      </c>
      <c r="EG115" s="95">
        <f t="shared" si="157"/>
        <v>0</v>
      </c>
      <c r="EH115" s="379">
        <f>(INDEX('30 year Cash Flow'!$H$50:$AK$50,1,'Monthly Loan Amortization'!A115)/12)*$DV$9</f>
        <v>0</v>
      </c>
      <c r="EI115" s="326">
        <f t="shared" si="158"/>
        <v>0</v>
      </c>
      <c r="EJ115" s="326">
        <f t="shared" si="163"/>
        <v>0</v>
      </c>
      <c r="EK115" s="326">
        <f t="shared" si="159"/>
        <v>0</v>
      </c>
      <c r="EL115" s="329">
        <f t="shared" si="139"/>
        <v>0</v>
      </c>
      <c r="EM115" s="329"/>
      <c r="EN115" s="372">
        <v>102</v>
      </c>
      <c r="EO115" s="95">
        <f t="shared" si="140"/>
        <v>0</v>
      </c>
      <c r="EP115" s="132"/>
      <c r="EQ115" s="95">
        <f t="shared" si="141"/>
        <v>0</v>
      </c>
      <c r="ER115" s="132"/>
      <c r="ES115" s="91"/>
      <c r="ET115" s="132"/>
      <c r="EU115" s="95">
        <f t="shared" si="142"/>
        <v>0</v>
      </c>
      <c r="EV115" s="132"/>
      <c r="EW115" s="327">
        <f t="shared" si="143"/>
        <v>0</v>
      </c>
      <c r="EX115" s="132"/>
      <c r="EY115" s="327">
        <f t="shared" si="95"/>
        <v>0</v>
      </c>
      <c r="EZ115" s="132"/>
      <c r="FA115" s="364">
        <f t="shared" si="160"/>
        <v>0</v>
      </c>
      <c r="FB115" s="95">
        <f t="shared" si="161"/>
        <v>0</v>
      </c>
      <c r="FC115" s="379">
        <f>(INDEX('30 year Cash Flow'!$H$50:$AK$50,1,'Monthly Loan Amortization'!A115)/12)*$EQ$9</f>
        <v>0</v>
      </c>
      <c r="FD115" s="326">
        <f t="shared" si="164"/>
        <v>0</v>
      </c>
      <c r="FE115" s="326">
        <f t="shared" si="165"/>
        <v>0</v>
      </c>
      <c r="FF115" s="326">
        <f t="shared" si="162"/>
        <v>0</v>
      </c>
      <c r="FG115" s="329">
        <f t="shared" si="144"/>
        <v>0</v>
      </c>
    </row>
    <row r="116" spans="1:163" x14ac:dyDescent="0.25">
      <c r="A116" s="132">
        <f t="shared" si="145"/>
        <v>9</v>
      </c>
      <c r="B116" s="71">
        <v>103</v>
      </c>
      <c r="C116" s="68">
        <f t="shared" si="96"/>
        <v>0</v>
      </c>
      <c r="E116" s="68">
        <f t="shared" si="97"/>
        <v>0</v>
      </c>
      <c r="G116" s="91"/>
      <c r="I116" s="68">
        <f t="shared" si="98"/>
        <v>0</v>
      </c>
      <c r="K116" s="72">
        <f t="shared" si="99"/>
        <v>0</v>
      </c>
      <c r="M116" s="72">
        <f t="shared" si="87"/>
        <v>0</v>
      </c>
      <c r="N116" s="66"/>
      <c r="O116" s="69"/>
      <c r="Q116" s="71">
        <v>103</v>
      </c>
      <c r="R116" s="68">
        <f t="shared" si="100"/>
        <v>0</v>
      </c>
      <c r="T116" s="68">
        <f t="shared" si="101"/>
        <v>0</v>
      </c>
      <c r="V116" s="91"/>
      <c r="X116" s="68">
        <f t="shared" si="102"/>
        <v>0</v>
      </c>
      <c r="Z116" s="72">
        <f t="shared" si="103"/>
        <v>0</v>
      </c>
      <c r="AB116" s="72" t="e">
        <f t="shared" si="88"/>
        <v>#REF!</v>
      </c>
      <c r="AD116" s="69"/>
      <c r="AF116" s="71">
        <v>103</v>
      </c>
      <c r="AG116" s="68">
        <f t="shared" si="104"/>
        <v>0</v>
      </c>
      <c r="AI116" s="68">
        <f t="shared" si="105"/>
        <v>0</v>
      </c>
      <c r="AK116" s="91"/>
      <c r="AM116" s="68">
        <f t="shared" si="106"/>
        <v>0</v>
      </c>
      <c r="AO116" s="72">
        <f t="shared" si="107"/>
        <v>0</v>
      </c>
      <c r="AQ116" s="72" t="e">
        <f t="shared" si="89"/>
        <v>#REF!</v>
      </c>
      <c r="AS116" s="69"/>
      <c r="AU116" s="71">
        <v>103</v>
      </c>
      <c r="AV116" s="68">
        <f t="shared" si="108"/>
        <v>0</v>
      </c>
      <c r="AX116" s="68">
        <f t="shared" si="109"/>
        <v>0</v>
      </c>
      <c r="AZ116" s="91"/>
      <c r="BB116" s="68">
        <f t="shared" si="110"/>
        <v>0</v>
      </c>
      <c r="BD116" s="72">
        <f t="shared" si="111"/>
        <v>0</v>
      </c>
      <c r="BF116" s="72" t="e">
        <f t="shared" si="90"/>
        <v>#REF!</v>
      </c>
      <c r="BG116" s="72"/>
      <c r="BH116" s="71">
        <v>103</v>
      </c>
      <c r="BI116" s="68">
        <f t="shared" si="112"/>
        <v>0</v>
      </c>
      <c r="BJ116" s="132"/>
      <c r="BK116" s="68">
        <f t="shared" si="113"/>
        <v>0</v>
      </c>
      <c r="BL116" s="132"/>
      <c r="BM116" s="91"/>
      <c r="BN116" s="132"/>
      <c r="BO116" s="68">
        <f t="shared" si="114"/>
        <v>0</v>
      </c>
      <c r="BP116" s="132"/>
      <c r="BQ116" s="72">
        <f t="shared" si="115"/>
        <v>0</v>
      </c>
      <c r="BR116" s="132"/>
      <c r="BS116" s="72">
        <f t="shared" si="91"/>
        <v>0</v>
      </c>
      <c r="BT116" s="72"/>
      <c r="BU116" s="326">
        <f t="shared" si="146"/>
        <v>0</v>
      </c>
      <c r="BV116" s="326">
        <f t="shared" si="116"/>
        <v>0</v>
      </c>
      <c r="BW116" s="326">
        <f t="shared" si="117"/>
        <v>0</v>
      </c>
      <c r="BX116" s="326">
        <f t="shared" si="118"/>
        <v>0</v>
      </c>
      <c r="BY116" s="326">
        <f t="shared" si="119"/>
        <v>0</v>
      </c>
      <c r="BZ116" s="326">
        <f t="shared" si="147"/>
        <v>0</v>
      </c>
      <c r="CA116" s="329">
        <f t="shared" si="120"/>
        <v>0</v>
      </c>
      <c r="CB116" s="132"/>
      <c r="CC116" s="71">
        <v>103</v>
      </c>
      <c r="CD116" s="68">
        <f t="shared" si="121"/>
        <v>0</v>
      </c>
      <c r="CE116" s="132"/>
      <c r="CF116" s="68">
        <f t="shared" si="122"/>
        <v>0</v>
      </c>
      <c r="CG116" s="132"/>
      <c r="CH116" s="91"/>
      <c r="CI116" s="132"/>
      <c r="CJ116" s="68">
        <f t="shared" si="123"/>
        <v>0</v>
      </c>
      <c r="CK116" s="132"/>
      <c r="CL116" s="72">
        <f t="shared" si="124"/>
        <v>0</v>
      </c>
      <c r="CM116" s="132"/>
      <c r="CN116" s="72">
        <f t="shared" si="92"/>
        <v>0</v>
      </c>
      <c r="CO116" s="132"/>
      <c r="CP116" s="326">
        <f t="shared" si="148"/>
        <v>0</v>
      </c>
      <c r="CQ116" s="326">
        <f t="shared" si="149"/>
        <v>0</v>
      </c>
      <c r="CR116" s="326">
        <f t="shared" si="150"/>
        <v>0</v>
      </c>
      <c r="CS116" s="326">
        <f t="shared" si="125"/>
        <v>0</v>
      </c>
      <c r="CT116" s="326">
        <f t="shared" si="126"/>
        <v>0</v>
      </c>
      <c r="CU116" s="326">
        <f t="shared" si="151"/>
        <v>0</v>
      </c>
      <c r="CV116" s="329">
        <f t="shared" si="127"/>
        <v>0</v>
      </c>
      <c r="CW116" s="69"/>
      <c r="CX116" s="71">
        <v>103</v>
      </c>
      <c r="CY116" s="68">
        <f t="shared" si="128"/>
        <v>0</v>
      </c>
      <c r="CZ116" s="132"/>
      <c r="DA116" s="68">
        <f t="shared" si="129"/>
        <v>0</v>
      </c>
      <c r="DB116" s="132"/>
      <c r="DC116" s="91"/>
      <c r="DD116" s="132"/>
      <c r="DE116" s="68">
        <f t="shared" si="130"/>
        <v>0</v>
      </c>
      <c r="DF116" s="132"/>
      <c r="DG116" s="72">
        <f t="shared" si="131"/>
        <v>0</v>
      </c>
      <c r="DH116" s="132"/>
      <c r="DI116" s="72">
        <f t="shared" si="93"/>
        <v>0</v>
      </c>
      <c r="DJ116" s="72"/>
      <c r="DK116" s="326">
        <f t="shared" si="152"/>
        <v>0</v>
      </c>
      <c r="DL116" s="326">
        <f t="shared" si="153"/>
        <v>0</v>
      </c>
      <c r="DM116" s="326">
        <f t="shared" si="132"/>
        <v>0</v>
      </c>
      <c r="DN116" s="326">
        <f t="shared" si="133"/>
        <v>0</v>
      </c>
      <c r="DO116" s="326">
        <f t="shared" si="134"/>
        <v>0</v>
      </c>
      <c r="DP116" s="326">
        <f t="shared" si="154"/>
        <v>0</v>
      </c>
      <c r="DQ116" s="329">
        <f t="shared" si="155"/>
        <v>0</v>
      </c>
      <c r="DR116" s="72"/>
      <c r="DS116" s="372">
        <v>103</v>
      </c>
      <c r="DT116" s="68">
        <f t="shared" si="135"/>
        <v>0</v>
      </c>
      <c r="DV116" s="68">
        <f t="shared" si="136"/>
        <v>0</v>
      </c>
      <c r="DX116" s="91"/>
      <c r="DZ116" s="68">
        <f t="shared" si="137"/>
        <v>0</v>
      </c>
      <c r="EA116" s="132"/>
      <c r="EB116" s="72">
        <f t="shared" si="138"/>
        <v>0</v>
      </c>
      <c r="EC116" s="132"/>
      <c r="ED116" s="72">
        <f t="shared" si="94"/>
        <v>0</v>
      </c>
      <c r="EF116" s="364">
        <f t="shared" si="156"/>
        <v>0</v>
      </c>
      <c r="EG116" s="95">
        <f t="shared" si="157"/>
        <v>0</v>
      </c>
      <c r="EH116" s="379">
        <f>(INDEX('30 year Cash Flow'!$H$50:$AK$50,1,'Monthly Loan Amortization'!A116)/12)*$DV$9</f>
        <v>0</v>
      </c>
      <c r="EI116" s="326">
        <f t="shared" si="158"/>
        <v>0</v>
      </c>
      <c r="EJ116" s="326">
        <f t="shared" si="163"/>
        <v>0</v>
      </c>
      <c r="EK116" s="326">
        <f t="shared" si="159"/>
        <v>0</v>
      </c>
      <c r="EL116" s="329">
        <f t="shared" si="139"/>
        <v>0</v>
      </c>
      <c r="EM116" s="329"/>
      <c r="EN116" s="372">
        <v>103</v>
      </c>
      <c r="EO116" s="95">
        <f t="shared" si="140"/>
        <v>0</v>
      </c>
      <c r="EP116" s="132"/>
      <c r="EQ116" s="95">
        <f t="shared" si="141"/>
        <v>0</v>
      </c>
      <c r="ER116" s="132"/>
      <c r="ES116" s="91"/>
      <c r="ET116" s="132"/>
      <c r="EU116" s="95">
        <f t="shared" si="142"/>
        <v>0</v>
      </c>
      <c r="EV116" s="132"/>
      <c r="EW116" s="327">
        <f t="shared" si="143"/>
        <v>0</v>
      </c>
      <c r="EX116" s="132"/>
      <c r="EY116" s="327">
        <f t="shared" si="95"/>
        <v>0</v>
      </c>
      <c r="EZ116" s="132"/>
      <c r="FA116" s="364">
        <f t="shared" si="160"/>
        <v>0</v>
      </c>
      <c r="FB116" s="95">
        <f t="shared" si="161"/>
        <v>0</v>
      </c>
      <c r="FC116" s="379">
        <f>(INDEX('30 year Cash Flow'!$H$50:$AK$50,1,'Monthly Loan Amortization'!A116)/12)*$EQ$9</f>
        <v>0</v>
      </c>
      <c r="FD116" s="326">
        <f t="shared" si="164"/>
        <v>0</v>
      </c>
      <c r="FE116" s="326">
        <f t="shared" si="165"/>
        <v>0</v>
      </c>
      <c r="FF116" s="326">
        <f t="shared" si="162"/>
        <v>0</v>
      </c>
      <c r="FG116" s="329">
        <f t="shared" si="144"/>
        <v>0</v>
      </c>
    </row>
    <row r="117" spans="1:163" x14ac:dyDescent="0.25">
      <c r="A117" s="132">
        <f t="shared" si="145"/>
        <v>9</v>
      </c>
      <c r="B117" s="71">
        <v>104</v>
      </c>
      <c r="C117" s="68">
        <f t="shared" si="96"/>
        <v>0</v>
      </c>
      <c r="E117" s="68">
        <f t="shared" si="97"/>
        <v>0</v>
      </c>
      <c r="G117" s="91"/>
      <c r="I117" s="68">
        <f t="shared" si="98"/>
        <v>0</v>
      </c>
      <c r="K117" s="72">
        <f t="shared" si="99"/>
        <v>0</v>
      </c>
      <c r="M117" s="72">
        <f t="shared" si="87"/>
        <v>0</v>
      </c>
      <c r="N117" s="66"/>
      <c r="O117" s="69"/>
      <c r="Q117" s="71">
        <v>104</v>
      </c>
      <c r="R117" s="68">
        <f t="shared" si="100"/>
        <v>0</v>
      </c>
      <c r="T117" s="68">
        <f t="shared" si="101"/>
        <v>0</v>
      </c>
      <c r="V117" s="91"/>
      <c r="X117" s="68">
        <f t="shared" si="102"/>
        <v>0</v>
      </c>
      <c r="Z117" s="72">
        <f t="shared" si="103"/>
        <v>0</v>
      </c>
      <c r="AB117" s="72" t="e">
        <f t="shared" si="88"/>
        <v>#REF!</v>
      </c>
      <c r="AD117" s="69"/>
      <c r="AF117" s="71">
        <v>104</v>
      </c>
      <c r="AG117" s="68">
        <f t="shared" si="104"/>
        <v>0</v>
      </c>
      <c r="AI117" s="68">
        <f t="shared" si="105"/>
        <v>0</v>
      </c>
      <c r="AK117" s="91"/>
      <c r="AM117" s="68">
        <f t="shared" si="106"/>
        <v>0</v>
      </c>
      <c r="AO117" s="72">
        <f t="shared" si="107"/>
        <v>0</v>
      </c>
      <c r="AQ117" s="72" t="e">
        <f t="shared" si="89"/>
        <v>#REF!</v>
      </c>
      <c r="AS117" s="69"/>
      <c r="AU117" s="71">
        <v>104</v>
      </c>
      <c r="AV117" s="68">
        <f t="shared" si="108"/>
        <v>0</v>
      </c>
      <c r="AX117" s="68">
        <f t="shared" si="109"/>
        <v>0</v>
      </c>
      <c r="AZ117" s="91"/>
      <c r="BB117" s="68">
        <f t="shared" si="110"/>
        <v>0</v>
      </c>
      <c r="BD117" s="72">
        <f t="shared" si="111"/>
        <v>0</v>
      </c>
      <c r="BF117" s="72" t="e">
        <f t="shared" si="90"/>
        <v>#REF!</v>
      </c>
      <c r="BG117" s="72"/>
      <c r="BH117" s="71">
        <v>104</v>
      </c>
      <c r="BI117" s="68">
        <f t="shared" si="112"/>
        <v>0</v>
      </c>
      <c r="BJ117" s="132"/>
      <c r="BK117" s="68">
        <f t="shared" si="113"/>
        <v>0</v>
      </c>
      <c r="BL117" s="132"/>
      <c r="BM117" s="91"/>
      <c r="BN117" s="132"/>
      <c r="BO117" s="68">
        <f t="shared" si="114"/>
        <v>0</v>
      </c>
      <c r="BP117" s="132"/>
      <c r="BQ117" s="72">
        <f t="shared" si="115"/>
        <v>0</v>
      </c>
      <c r="BR117" s="132"/>
      <c r="BS117" s="72">
        <f t="shared" si="91"/>
        <v>0</v>
      </c>
      <c r="BT117" s="72"/>
      <c r="BU117" s="326">
        <f t="shared" si="146"/>
        <v>0</v>
      </c>
      <c r="BV117" s="326">
        <f t="shared" si="116"/>
        <v>0</v>
      </c>
      <c r="BW117" s="326">
        <f t="shared" si="117"/>
        <v>0</v>
      </c>
      <c r="BX117" s="326">
        <f t="shared" si="118"/>
        <v>0</v>
      </c>
      <c r="BY117" s="326">
        <f t="shared" si="119"/>
        <v>0</v>
      </c>
      <c r="BZ117" s="326">
        <f t="shared" si="147"/>
        <v>0</v>
      </c>
      <c r="CA117" s="329">
        <f t="shared" si="120"/>
        <v>0</v>
      </c>
      <c r="CB117" s="132"/>
      <c r="CC117" s="71">
        <v>104</v>
      </c>
      <c r="CD117" s="68">
        <f t="shared" si="121"/>
        <v>0</v>
      </c>
      <c r="CE117" s="132"/>
      <c r="CF117" s="68">
        <f t="shared" si="122"/>
        <v>0</v>
      </c>
      <c r="CG117" s="132"/>
      <c r="CH117" s="91"/>
      <c r="CI117" s="132"/>
      <c r="CJ117" s="68">
        <f t="shared" si="123"/>
        <v>0</v>
      </c>
      <c r="CK117" s="132"/>
      <c r="CL117" s="72">
        <f t="shared" si="124"/>
        <v>0</v>
      </c>
      <c r="CM117" s="132"/>
      <c r="CN117" s="72">
        <f t="shared" si="92"/>
        <v>0</v>
      </c>
      <c r="CO117" s="132"/>
      <c r="CP117" s="326">
        <f t="shared" si="148"/>
        <v>0</v>
      </c>
      <c r="CQ117" s="326">
        <f t="shared" si="149"/>
        <v>0</v>
      </c>
      <c r="CR117" s="326">
        <f t="shared" si="150"/>
        <v>0</v>
      </c>
      <c r="CS117" s="326">
        <f t="shared" si="125"/>
        <v>0</v>
      </c>
      <c r="CT117" s="326">
        <f t="shared" si="126"/>
        <v>0</v>
      </c>
      <c r="CU117" s="326">
        <f t="shared" si="151"/>
        <v>0</v>
      </c>
      <c r="CV117" s="329">
        <f t="shared" si="127"/>
        <v>0</v>
      </c>
      <c r="CW117" s="69"/>
      <c r="CX117" s="71">
        <v>104</v>
      </c>
      <c r="CY117" s="68">
        <f t="shared" si="128"/>
        <v>0</v>
      </c>
      <c r="CZ117" s="132"/>
      <c r="DA117" s="68">
        <f t="shared" si="129"/>
        <v>0</v>
      </c>
      <c r="DB117" s="132"/>
      <c r="DC117" s="91"/>
      <c r="DD117" s="132"/>
      <c r="DE117" s="68">
        <f t="shared" si="130"/>
        <v>0</v>
      </c>
      <c r="DF117" s="132"/>
      <c r="DG117" s="72">
        <f t="shared" si="131"/>
        <v>0</v>
      </c>
      <c r="DH117" s="132"/>
      <c r="DI117" s="72">
        <f t="shared" si="93"/>
        <v>0</v>
      </c>
      <c r="DJ117" s="72"/>
      <c r="DK117" s="326">
        <f t="shared" si="152"/>
        <v>0</v>
      </c>
      <c r="DL117" s="326">
        <f t="shared" si="153"/>
        <v>0</v>
      </c>
      <c r="DM117" s="326">
        <f t="shared" si="132"/>
        <v>0</v>
      </c>
      <c r="DN117" s="326">
        <f t="shared" si="133"/>
        <v>0</v>
      </c>
      <c r="DO117" s="326">
        <f t="shared" si="134"/>
        <v>0</v>
      </c>
      <c r="DP117" s="326">
        <f t="shared" si="154"/>
        <v>0</v>
      </c>
      <c r="DQ117" s="329">
        <f t="shared" si="155"/>
        <v>0</v>
      </c>
      <c r="DR117" s="72"/>
      <c r="DS117" s="372">
        <v>104</v>
      </c>
      <c r="DT117" s="68">
        <f t="shared" si="135"/>
        <v>0</v>
      </c>
      <c r="DV117" s="68">
        <f t="shared" si="136"/>
        <v>0</v>
      </c>
      <c r="DX117" s="91"/>
      <c r="DZ117" s="68">
        <f t="shared" si="137"/>
        <v>0</v>
      </c>
      <c r="EA117" s="132"/>
      <c r="EB117" s="72">
        <f t="shared" si="138"/>
        <v>0</v>
      </c>
      <c r="EC117" s="132"/>
      <c r="ED117" s="72">
        <f t="shared" si="94"/>
        <v>0</v>
      </c>
      <c r="EF117" s="364">
        <f t="shared" si="156"/>
        <v>0</v>
      </c>
      <c r="EG117" s="95">
        <f t="shared" si="157"/>
        <v>0</v>
      </c>
      <c r="EH117" s="379">
        <f>(INDEX('30 year Cash Flow'!$H$50:$AK$50,1,'Monthly Loan Amortization'!A117)/12)*$DV$9</f>
        <v>0</v>
      </c>
      <c r="EI117" s="326">
        <f t="shared" si="158"/>
        <v>0</v>
      </c>
      <c r="EJ117" s="326">
        <f t="shared" si="163"/>
        <v>0</v>
      </c>
      <c r="EK117" s="326">
        <f t="shared" si="159"/>
        <v>0</v>
      </c>
      <c r="EL117" s="329">
        <f t="shared" si="139"/>
        <v>0</v>
      </c>
      <c r="EM117" s="329"/>
      <c r="EN117" s="372">
        <v>104</v>
      </c>
      <c r="EO117" s="95">
        <f t="shared" si="140"/>
        <v>0</v>
      </c>
      <c r="EP117" s="132"/>
      <c r="EQ117" s="95">
        <f t="shared" si="141"/>
        <v>0</v>
      </c>
      <c r="ER117" s="132"/>
      <c r="ES117" s="91"/>
      <c r="ET117" s="132"/>
      <c r="EU117" s="95">
        <f t="shared" si="142"/>
        <v>0</v>
      </c>
      <c r="EV117" s="132"/>
      <c r="EW117" s="327">
        <f t="shared" si="143"/>
        <v>0</v>
      </c>
      <c r="EX117" s="132"/>
      <c r="EY117" s="327">
        <f t="shared" si="95"/>
        <v>0</v>
      </c>
      <c r="EZ117" s="132"/>
      <c r="FA117" s="364">
        <f t="shared" si="160"/>
        <v>0</v>
      </c>
      <c r="FB117" s="95">
        <f t="shared" si="161"/>
        <v>0</v>
      </c>
      <c r="FC117" s="379">
        <f>(INDEX('30 year Cash Flow'!$H$50:$AK$50,1,'Monthly Loan Amortization'!A117)/12)*$EQ$9</f>
        <v>0</v>
      </c>
      <c r="FD117" s="326">
        <f t="shared" si="164"/>
        <v>0</v>
      </c>
      <c r="FE117" s="326">
        <f t="shared" si="165"/>
        <v>0</v>
      </c>
      <c r="FF117" s="326">
        <f t="shared" si="162"/>
        <v>0</v>
      </c>
      <c r="FG117" s="329">
        <f t="shared" si="144"/>
        <v>0</v>
      </c>
    </row>
    <row r="118" spans="1:163" x14ac:dyDescent="0.25">
      <c r="A118" s="132">
        <f t="shared" si="145"/>
        <v>9</v>
      </c>
      <c r="B118" s="71">
        <v>105</v>
      </c>
      <c r="C118" s="68">
        <f t="shared" si="96"/>
        <v>0</v>
      </c>
      <c r="E118" s="68">
        <f t="shared" si="97"/>
        <v>0</v>
      </c>
      <c r="G118" s="91"/>
      <c r="I118" s="68">
        <f t="shared" si="98"/>
        <v>0</v>
      </c>
      <c r="K118" s="72">
        <f t="shared" si="99"/>
        <v>0</v>
      </c>
      <c r="M118" s="72">
        <f t="shared" si="87"/>
        <v>0</v>
      </c>
      <c r="N118" s="66"/>
      <c r="O118" s="69"/>
      <c r="Q118" s="71">
        <v>105</v>
      </c>
      <c r="R118" s="68">
        <f t="shared" si="100"/>
        <v>0</v>
      </c>
      <c r="T118" s="68">
        <f t="shared" si="101"/>
        <v>0</v>
      </c>
      <c r="V118" s="91"/>
      <c r="X118" s="68">
        <f t="shared" si="102"/>
        <v>0</v>
      </c>
      <c r="Z118" s="72">
        <f t="shared" si="103"/>
        <v>0</v>
      </c>
      <c r="AB118" s="72" t="e">
        <f t="shared" si="88"/>
        <v>#REF!</v>
      </c>
      <c r="AD118" s="69"/>
      <c r="AF118" s="71">
        <v>105</v>
      </c>
      <c r="AG118" s="68">
        <f t="shared" si="104"/>
        <v>0</v>
      </c>
      <c r="AI118" s="68">
        <f t="shared" si="105"/>
        <v>0</v>
      </c>
      <c r="AK118" s="91"/>
      <c r="AM118" s="68">
        <f t="shared" si="106"/>
        <v>0</v>
      </c>
      <c r="AO118" s="72">
        <f t="shared" si="107"/>
        <v>0</v>
      </c>
      <c r="AQ118" s="72" t="e">
        <f t="shared" si="89"/>
        <v>#REF!</v>
      </c>
      <c r="AS118" s="69"/>
      <c r="AU118" s="71">
        <v>105</v>
      </c>
      <c r="AV118" s="68">
        <f t="shared" si="108"/>
        <v>0</v>
      </c>
      <c r="AX118" s="68">
        <f t="shared" si="109"/>
        <v>0</v>
      </c>
      <c r="AZ118" s="91"/>
      <c r="BB118" s="68">
        <f t="shared" si="110"/>
        <v>0</v>
      </c>
      <c r="BD118" s="72">
        <f t="shared" si="111"/>
        <v>0</v>
      </c>
      <c r="BF118" s="72" t="e">
        <f t="shared" si="90"/>
        <v>#REF!</v>
      </c>
      <c r="BG118" s="72"/>
      <c r="BH118" s="71">
        <v>105</v>
      </c>
      <c r="BI118" s="68">
        <f t="shared" si="112"/>
        <v>0</v>
      </c>
      <c r="BJ118" s="132"/>
      <c r="BK118" s="68">
        <f t="shared" si="113"/>
        <v>0</v>
      </c>
      <c r="BL118" s="132"/>
      <c r="BM118" s="91"/>
      <c r="BN118" s="132"/>
      <c r="BO118" s="68">
        <f t="shared" si="114"/>
        <v>0</v>
      </c>
      <c r="BP118" s="132"/>
      <c r="BQ118" s="72">
        <f t="shared" si="115"/>
        <v>0</v>
      </c>
      <c r="BR118" s="132"/>
      <c r="BS118" s="72">
        <f t="shared" si="91"/>
        <v>0</v>
      </c>
      <c r="BT118" s="72"/>
      <c r="BU118" s="326">
        <f t="shared" si="146"/>
        <v>0</v>
      </c>
      <c r="BV118" s="326">
        <f t="shared" si="116"/>
        <v>0</v>
      </c>
      <c r="BW118" s="326">
        <f t="shared" si="117"/>
        <v>0</v>
      </c>
      <c r="BX118" s="326">
        <f t="shared" si="118"/>
        <v>0</v>
      </c>
      <c r="BY118" s="326">
        <f t="shared" si="119"/>
        <v>0</v>
      </c>
      <c r="BZ118" s="326">
        <f t="shared" si="147"/>
        <v>0</v>
      </c>
      <c r="CA118" s="329">
        <f t="shared" si="120"/>
        <v>0</v>
      </c>
      <c r="CB118" s="132"/>
      <c r="CC118" s="71">
        <v>105</v>
      </c>
      <c r="CD118" s="68">
        <f t="shared" si="121"/>
        <v>0</v>
      </c>
      <c r="CE118" s="132"/>
      <c r="CF118" s="68">
        <f t="shared" si="122"/>
        <v>0</v>
      </c>
      <c r="CG118" s="132"/>
      <c r="CH118" s="91"/>
      <c r="CI118" s="132"/>
      <c r="CJ118" s="68">
        <f t="shared" si="123"/>
        <v>0</v>
      </c>
      <c r="CK118" s="132"/>
      <c r="CL118" s="72">
        <f t="shared" si="124"/>
        <v>0</v>
      </c>
      <c r="CM118" s="132"/>
      <c r="CN118" s="72">
        <f t="shared" si="92"/>
        <v>0</v>
      </c>
      <c r="CO118" s="132"/>
      <c r="CP118" s="326">
        <f t="shared" si="148"/>
        <v>0</v>
      </c>
      <c r="CQ118" s="326">
        <f t="shared" si="149"/>
        <v>0</v>
      </c>
      <c r="CR118" s="326">
        <f t="shared" si="150"/>
        <v>0</v>
      </c>
      <c r="CS118" s="326">
        <f t="shared" si="125"/>
        <v>0</v>
      </c>
      <c r="CT118" s="326">
        <f t="shared" si="126"/>
        <v>0</v>
      </c>
      <c r="CU118" s="326">
        <f t="shared" si="151"/>
        <v>0</v>
      </c>
      <c r="CV118" s="329">
        <f t="shared" si="127"/>
        <v>0</v>
      </c>
      <c r="CW118" s="69"/>
      <c r="CX118" s="71">
        <v>105</v>
      </c>
      <c r="CY118" s="68">
        <f t="shared" si="128"/>
        <v>0</v>
      </c>
      <c r="CZ118" s="132"/>
      <c r="DA118" s="68">
        <f t="shared" si="129"/>
        <v>0</v>
      </c>
      <c r="DB118" s="132"/>
      <c r="DC118" s="91"/>
      <c r="DD118" s="132"/>
      <c r="DE118" s="68">
        <f t="shared" si="130"/>
        <v>0</v>
      </c>
      <c r="DF118" s="132"/>
      <c r="DG118" s="72">
        <f t="shared" si="131"/>
        <v>0</v>
      </c>
      <c r="DH118" s="132"/>
      <c r="DI118" s="72">
        <f t="shared" si="93"/>
        <v>0</v>
      </c>
      <c r="DJ118" s="72"/>
      <c r="DK118" s="326">
        <f t="shared" si="152"/>
        <v>0</v>
      </c>
      <c r="DL118" s="326">
        <f t="shared" si="153"/>
        <v>0</v>
      </c>
      <c r="DM118" s="326">
        <f t="shared" si="132"/>
        <v>0</v>
      </c>
      <c r="DN118" s="326">
        <f t="shared" si="133"/>
        <v>0</v>
      </c>
      <c r="DO118" s="326">
        <f t="shared" si="134"/>
        <v>0</v>
      </c>
      <c r="DP118" s="326">
        <f t="shared" si="154"/>
        <v>0</v>
      </c>
      <c r="DQ118" s="329">
        <f t="shared" si="155"/>
        <v>0</v>
      </c>
      <c r="DR118" s="72"/>
      <c r="DS118" s="372">
        <v>105</v>
      </c>
      <c r="DT118" s="68">
        <f t="shared" si="135"/>
        <v>0</v>
      </c>
      <c r="DV118" s="68">
        <f t="shared" si="136"/>
        <v>0</v>
      </c>
      <c r="DX118" s="91"/>
      <c r="DZ118" s="68">
        <f t="shared" si="137"/>
        <v>0</v>
      </c>
      <c r="EA118" s="132"/>
      <c r="EB118" s="72">
        <f t="shared" si="138"/>
        <v>0</v>
      </c>
      <c r="EC118" s="132"/>
      <c r="ED118" s="72">
        <f t="shared" si="94"/>
        <v>0</v>
      </c>
      <c r="EF118" s="364">
        <f t="shared" si="156"/>
        <v>0</v>
      </c>
      <c r="EG118" s="95">
        <f t="shared" si="157"/>
        <v>0</v>
      </c>
      <c r="EH118" s="379">
        <f>(INDEX('30 year Cash Flow'!$H$50:$AK$50,1,'Monthly Loan Amortization'!A118)/12)*$DV$9</f>
        <v>0</v>
      </c>
      <c r="EI118" s="326">
        <f t="shared" si="158"/>
        <v>0</v>
      </c>
      <c r="EJ118" s="326">
        <f t="shared" si="163"/>
        <v>0</v>
      </c>
      <c r="EK118" s="326">
        <f t="shared" si="159"/>
        <v>0</v>
      </c>
      <c r="EL118" s="329">
        <f>IF(EF118-EJ118&lt;0,0,IF(EJ118&lt;0,EF118,EF118-EJ118))</f>
        <v>0</v>
      </c>
      <c r="EM118" s="329"/>
      <c r="EN118" s="372">
        <v>105</v>
      </c>
      <c r="EO118" s="95">
        <f t="shared" si="140"/>
        <v>0</v>
      </c>
      <c r="EP118" s="132"/>
      <c r="EQ118" s="95">
        <f t="shared" si="141"/>
        <v>0</v>
      </c>
      <c r="ER118" s="132"/>
      <c r="ES118" s="91"/>
      <c r="ET118" s="132"/>
      <c r="EU118" s="95">
        <f t="shared" si="142"/>
        <v>0</v>
      </c>
      <c r="EV118" s="132"/>
      <c r="EW118" s="327">
        <f t="shared" si="143"/>
        <v>0</v>
      </c>
      <c r="EX118" s="132"/>
      <c r="EY118" s="327">
        <f t="shared" si="95"/>
        <v>0</v>
      </c>
      <c r="EZ118" s="132"/>
      <c r="FA118" s="364">
        <f t="shared" si="160"/>
        <v>0</v>
      </c>
      <c r="FB118" s="95">
        <f t="shared" si="161"/>
        <v>0</v>
      </c>
      <c r="FC118" s="379">
        <f>(INDEX('30 year Cash Flow'!$H$50:$AK$50,1,'Monthly Loan Amortization'!A118)/12)*$EQ$9</f>
        <v>0</v>
      </c>
      <c r="FD118" s="326">
        <f t="shared" si="164"/>
        <v>0</v>
      </c>
      <c r="FE118" s="326">
        <f t="shared" si="165"/>
        <v>0</v>
      </c>
      <c r="FF118" s="326">
        <f t="shared" si="162"/>
        <v>0</v>
      </c>
      <c r="FG118" s="329">
        <f>IF(FA118-FE118&lt;0,0,IF(FE118&lt;0,FA118,FA118-FE118))</f>
        <v>0</v>
      </c>
    </row>
    <row r="119" spans="1:163" x14ac:dyDescent="0.25">
      <c r="A119" s="132">
        <f t="shared" si="145"/>
        <v>9</v>
      </c>
      <c r="B119" s="71">
        <v>106</v>
      </c>
      <c r="C119" s="68">
        <f t="shared" si="96"/>
        <v>0</v>
      </c>
      <c r="E119" s="68">
        <f t="shared" si="97"/>
        <v>0</v>
      </c>
      <c r="G119" s="91"/>
      <c r="I119" s="68">
        <f t="shared" si="98"/>
        <v>0</v>
      </c>
      <c r="K119" s="72">
        <f t="shared" si="99"/>
        <v>0</v>
      </c>
      <c r="M119" s="72">
        <f t="shared" si="87"/>
        <v>0</v>
      </c>
      <c r="N119" s="66"/>
      <c r="O119" s="69"/>
      <c r="Q119" s="71">
        <v>106</v>
      </c>
      <c r="R119" s="68">
        <f t="shared" si="100"/>
        <v>0</v>
      </c>
      <c r="T119" s="68">
        <f t="shared" si="101"/>
        <v>0</v>
      </c>
      <c r="V119" s="91"/>
      <c r="X119" s="68">
        <f t="shared" si="102"/>
        <v>0</v>
      </c>
      <c r="Z119" s="72">
        <f t="shared" si="103"/>
        <v>0</v>
      </c>
      <c r="AB119" s="72" t="e">
        <f t="shared" si="88"/>
        <v>#REF!</v>
      </c>
      <c r="AD119" s="69"/>
      <c r="AF119" s="71">
        <v>106</v>
      </c>
      <c r="AG119" s="68">
        <f t="shared" si="104"/>
        <v>0</v>
      </c>
      <c r="AI119" s="68">
        <f t="shared" si="105"/>
        <v>0</v>
      </c>
      <c r="AK119" s="91"/>
      <c r="AM119" s="68">
        <f t="shared" si="106"/>
        <v>0</v>
      </c>
      <c r="AO119" s="72">
        <f t="shared" si="107"/>
        <v>0</v>
      </c>
      <c r="AQ119" s="72" t="e">
        <f t="shared" si="89"/>
        <v>#REF!</v>
      </c>
      <c r="AS119" s="69"/>
      <c r="AU119" s="71">
        <v>106</v>
      </c>
      <c r="AV119" s="68">
        <f t="shared" si="108"/>
        <v>0</v>
      </c>
      <c r="AX119" s="68">
        <f t="shared" si="109"/>
        <v>0</v>
      </c>
      <c r="AZ119" s="91"/>
      <c r="BB119" s="68">
        <f t="shared" si="110"/>
        <v>0</v>
      </c>
      <c r="BD119" s="72">
        <f t="shared" si="111"/>
        <v>0</v>
      </c>
      <c r="BF119" s="72" t="e">
        <f t="shared" si="90"/>
        <v>#REF!</v>
      </c>
      <c r="BG119" s="72"/>
      <c r="BH119" s="71">
        <v>106</v>
      </c>
      <c r="BI119" s="68">
        <f t="shared" si="112"/>
        <v>0</v>
      </c>
      <c r="BJ119" s="132"/>
      <c r="BK119" s="68">
        <f t="shared" si="113"/>
        <v>0</v>
      </c>
      <c r="BL119" s="132"/>
      <c r="BM119" s="91"/>
      <c r="BN119" s="132"/>
      <c r="BO119" s="68">
        <f t="shared" si="114"/>
        <v>0</v>
      </c>
      <c r="BP119" s="132"/>
      <c r="BQ119" s="72">
        <f t="shared" si="115"/>
        <v>0</v>
      </c>
      <c r="BR119" s="132"/>
      <c r="BS119" s="72">
        <f t="shared" si="91"/>
        <v>0</v>
      </c>
      <c r="BT119" s="72"/>
      <c r="BU119" s="326">
        <f t="shared" si="146"/>
        <v>0</v>
      </c>
      <c r="BV119" s="326">
        <f t="shared" si="116"/>
        <v>0</v>
      </c>
      <c r="BW119" s="326">
        <f t="shared" si="117"/>
        <v>0</v>
      </c>
      <c r="BX119" s="326">
        <f t="shared" si="118"/>
        <v>0</v>
      </c>
      <c r="BY119" s="326">
        <f t="shared" si="119"/>
        <v>0</v>
      </c>
      <c r="BZ119" s="326">
        <f t="shared" si="147"/>
        <v>0</v>
      </c>
      <c r="CA119" s="329">
        <f t="shared" si="120"/>
        <v>0</v>
      </c>
      <c r="CB119" s="132"/>
      <c r="CC119" s="71">
        <v>106</v>
      </c>
      <c r="CD119" s="68">
        <f t="shared" si="121"/>
        <v>0</v>
      </c>
      <c r="CE119" s="132"/>
      <c r="CF119" s="68">
        <f t="shared" si="122"/>
        <v>0</v>
      </c>
      <c r="CG119" s="132"/>
      <c r="CH119" s="91"/>
      <c r="CI119" s="132"/>
      <c r="CJ119" s="68">
        <f t="shared" si="123"/>
        <v>0</v>
      </c>
      <c r="CK119" s="132"/>
      <c r="CL119" s="72">
        <f t="shared" si="124"/>
        <v>0</v>
      </c>
      <c r="CM119" s="132"/>
      <c r="CN119" s="72">
        <f t="shared" si="92"/>
        <v>0</v>
      </c>
      <c r="CO119" s="132"/>
      <c r="CP119" s="326">
        <f t="shared" si="148"/>
        <v>0</v>
      </c>
      <c r="CQ119" s="326">
        <f t="shared" si="149"/>
        <v>0</v>
      </c>
      <c r="CR119" s="326">
        <f t="shared" si="150"/>
        <v>0</v>
      </c>
      <c r="CS119" s="326">
        <f t="shared" si="125"/>
        <v>0</v>
      </c>
      <c r="CT119" s="326">
        <f t="shared" si="126"/>
        <v>0</v>
      </c>
      <c r="CU119" s="326">
        <f t="shared" si="151"/>
        <v>0</v>
      </c>
      <c r="CV119" s="329">
        <f t="shared" si="127"/>
        <v>0</v>
      </c>
      <c r="CW119" s="69"/>
      <c r="CX119" s="71">
        <v>106</v>
      </c>
      <c r="CY119" s="68">
        <f t="shared" si="128"/>
        <v>0</v>
      </c>
      <c r="CZ119" s="132"/>
      <c r="DA119" s="68">
        <f t="shared" si="129"/>
        <v>0</v>
      </c>
      <c r="DB119" s="132"/>
      <c r="DC119" s="91"/>
      <c r="DD119" s="132"/>
      <c r="DE119" s="68">
        <f t="shared" si="130"/>
        <v>0</v>
      </c>
      <c r="DF119" s="132"/>
      <c r="DG119" s="72">
        <f t="shared" si="131"/>
        <v>0</v>
      </c>
      <c r="DH119" s="132"/>
      <c r="DI119" s="72">
        <f t="shared" si="93"/>
        <v>0</v>
      </c>
      <c r="DJ119" s="72"/>
      <c r="DK119" s="326">
        <f t="shared" si="152"/>
        <v>0</v>
      </c>
      <c r="DL119" s="326">
        <f t="shared" si="153"/>
        <v>0</v>
      </c>
      <c r="DM119" s="326">
        <f t="shared" si="132"/>
        <v>0</v>
      </c>
      <c r="DN119" s="326">
        <f t="shared" si="133"/>
        <v>0</v>
      </c>
      <c r="DO119" s="326">
        <f t="shared" si="134"/>
        <v>0</v>
      </c>
      <c r="DP119" s="326">
        <f t="shared" si="154"/>
        <v>0</v>
      </c>
      <c r="DQ119" s="329">
        <f t="shared" si="155"/>
        <v>0</v>
      </c>
      <c r="DR119" s="72"/>
      <c r="DS119" s="372">
        <v>106</v>
      </c>
      <c r="DT119" s="68">
        <f t="shared" si="135"/>
        <v>0</v>
      </c>
      <c r="DV119" s="68">
        <f t="shared" si="136"/>
        <v>0</v>
      </c>
      <c r="DX119" s="91"/>
      <c r="DZ119" s="68">
        <f t="shared" si="137"/>
        <v>0</v>
      </c>
      <c r="EA119" s="132"/>
      <c r="EB119" s="72">
        <f t="shared" si="138"/>
        <v>0</v>
      </c>
      <c r="EC119" s="132"/>
      <c r="ED119" s="72">
        <f t="shared" si="94"/>
        <v>0</v>
      </c>
      <c r="EF119" s="364">
        <f t="shared" si="156"/>
        <v>0</v>
      </c>
      <c r="EG119" s="95">
        <f t="shared" si="157"/>
        <v>0</v>
      </c>
      <c r="EH119" s="379">
        <f>(INDEX('30 year Cash Flow'!$H$50:$AK$50,1,'Monthly Loan Amortization'!A119)/12)*$DV$9</f>
        <v>0</v>
      </c>
      <c r="EI119" s="326">
        <f t="shared" si="158"/>
        <v>0</v>
      </c>
      <c r="EJ119" s="326">
        <f t="shared" si="163"/>
        <v>0</v>
      </c>
      <c r="EK119" s="326">
        <f t="shared" si="159"/>
        <v>0</v>
      </c>
      <c r="EL119" s="329">
        <f t="shared" ref="EL119:EL182" si="166">IF(EF119-EJ119&lt;0,0,IF(EJ119&lt;0,EF119,EF119-EJ119))</f>
        <v>0</v>
      </c>
      <c r="EM119" s="329"/>
      <c r="EN119" s="372">
        <v>106</v>
      </c>
      <c r="EO119" s="95">
        <f t="shared" si="140"/>
        <v>0</v>
      </c>
      <c r="EP119" s="132"/>
      <c r="EQ119" s="95">
        <f t="shared" si="141"/>
        <v>0</v>
      </c>
      <c r="ER119" s="132"/>
      <c r="ES119" s="91"/>
      <c r="ET119" s="132"/>
      <c r="EU119" s="95">
        <f t="shared" si="142"/>
        <v>0</v>
      </c>
      <c r="EV119" s="132"/>
      <c r="EW119" s="327">
        <f t="shared" si="143"/>
        <v>0</v>
      </c>
      <c r="EX119" s="132"/>
      <c r="EY119" s="327">
        <f t="shared" si="95"/>
        <v>0</v>
      </c>
      <c r="EZ119" s="132"/>
      <c r="FA119" s="364">
        <f t="shared" si="160"/>
        <v>0</v>
      </c>
      <c r="FB119" s="95">
        <f t="shared" si="161"/>
        <v>0</v>
      </c>
      <c r="FC119" s="379">
        <f>(INDEX('30 year Cash Flow'!$H$50:$AK$50,1,'Monthly Loan Amortization'!A119)/12)*$EQ$9</f>
        <v>0</v>
      </c>
      <c r="FD119" s="326">
        <f t="shared" si="164"/>
        <v>0</v>
      </c>
      <c r="FE119" s="326">
        <f t="shared" si="165"/>
        <v>0</v>
      </c>
      <c r="FF119" s="326">
        <f t="shared" si="162"/>
        <v>0</v>
      </c>
      <c r="FG119" s="329">
        <f t="shared" ref="FG119:FG182" si="167">IF(FA119-FE119&lt;0,0,IF(FE119&lt;0,FA119,FA119-FE119))</f>
        <v>0</v>
      </c>
    </row>
    <row r="120" spans="1:163" x14ac:dyDescent="0.25">
      <c r="A120" s="132">
        <f t="shared" si="145"/>
        <v>9</v>
      </c>
      <c r="B120" s="71">
        <v>107</v>
      </c>
      <c r="C120" s="68">
        <f t="shared" si="96"/>
        <v>0</v>
      </c>
      <c r="E120" s="68">
        <f t="shared" si="97"/>
        <v>0</v>
      </c>
      <c r="G120" s="91"/>
      <c r="I120" s="68">
        <f t="shared" si="98"/>
        <v>0</v>
      </c>
      <c r="K120" s="72">
        <f t="shared" si="99"/>
        <v>0</v>
      </c>
      <c r="M120" s="72">
        <f t="shared" si="87"/>
        <v>0</v>
      </c>
      <c r="N120" s="66"/>
      <c r="O120" s="69"/>
      <c r="Q120" s="71">
        <v>107</v>
      </c>
      <c r="R120" s="68">
        <f t="shared" si="100"/>
        <v>0</v>
      </c>
      <c r="T120" s="68">
        <f t="shared" si="101"/>
        <v>0</v>
      </c>
      <c r="V120" s="91"/>
      <c r="X120" s="68">
        <f t="shared" si="102"/>
        <v>0</v>
      </c>
      <c r="Z120" s="72">
        <f t="shared" si="103"/>
        <v>0</v>
      </c>
      <c r="AB120" s="72" t="e">
        <f t="shared" si="88"/>
        <v>#REF!</v>
      </c>
      <c r="AD120" s="69"/>
      <c r="AF120" s="71">
        <v>107</v>
      </c>
      <c r="AG120" s="68">
        <f t="shared" si="104"/>
        <v>0</v>
      </c>
      <c r="AI120" s="68">
        <f t="shared" si="105"/>
        <v>0</v>
      </c>
      <c r="AK120" s="91"/>
      <c r="AM120" s="68">
        <f t="shared" si="106"/>
        <v>0</v>
      </c>
      <c r="AO120" s="72">
        <f t="shared" si="107"/>
        <v>0</v>
      </c>
      <c r="AQ120" s="72" t="e">
        <f t="shared" si="89"/>
        <v>#REF!</v>
      </c>
      <c r="AS120" s="69"/>
      <c r="AU120" s="71">
        <v>107</v>
      </c>
      <c r="AV120" s="68">
        <f t="shared" si="108"/>
        <v>0</v>
      </c>
      <c r="AX120" s="68">
        <f t="shared" si="109"/>
        <v>0</v>
      </c>
      <c r="AZ120" s="91"/>
      <c r="BB120" s="68">
        <f t="shared" si="110"/>
        <v>0</v>
      </c>
      <c r="BD120" s="72">
        <f t="shared" si="111"/>
        <v>0</v>
      </c>
      <c r="BF120" s="72" t="e">
        <f t="shared" si="90"/>
        <v>#REF!</v>
      </c>
      <c r="BG120" s="72"/>
      <c r="BH120" s="71">
        <v>107</v>
      </c>
      <c r="BI120" s="68">
        <f t="shared" si="112"/>
        <v>0</v>
      </c>
      <c r="BJ120" s="132"/>
      <c r="BK120" s="68">
        <f t="shared" si="113"/>
        <v>0</v>
      </c>
      <c r="BL120" s="132"/>
      <c r="BM120" s="91"/>
      <c r="BN120" s="132"/>
      <c r="BO120" s="68">
        <f t="shared" si="114"/>
        <v>0</v>
      </c>
      <c r="BP120" s="132"/>
      <c r="BQ120" s="72">
        <f t="shared" si="115"/>
        <v>0</v>
      </c>
      <c r="BR120" s="132"/>
      <c r="BS120" s="72">
        <f t="shared" si="91"/>
        <v>0</v>
      </c>
      <c r="BT120" s="72"/>
      <c r="BU120" s="326">
        <f t="shared" si="146"/>
        <v>0</v>
      </c>
      <c r="BV120" s="326">
        <f t="shared" si="116"/>
        <v>0</v>
      </c>
      <c r="BW120" s="326">
        <f t="shared" si="117"/>
        <v>0</v>
      </c>
      <c r="BX120" s="326">
        <f t="shared" si="118"/>
        <v>0</v>
      </c>
      <c r="BY120" s="326">
        <f t="shared" si="119"/>
        <v>0</v>
      </c>
      <c r="BZ120" s="326">
        <f t="shared" si="147"/>
        <v>0</v>
      </c>
      <c r="CA120" s="329">
        <f t="shared" si="120"/>
        <v>0</v>
      </c>
      <c r="CB120" s="132"/>
      <c r="CC120" s="71">
        <v>107</v>
      </c>
      <c r="CD120" s="68">
        <f t="shared" si="121"/>
        <v>0</v>
      </c>
      <c r="CE120" s="132"/>
      <c r="CF120" s="68">
        <f t="shared" si="122"/>
        <v>0</v>
      </c>
      <c r="CG120" s="132"/>
      <c r="CH120" s="91"/>
      <c r="CI120" s="132"/>
      <c r="CJ120" s="68">
        <f t="shared" si="123"/>
        <v>0</v>
      </c>
      <c r="CK120" s="132"/>
      <c r="CL120" s="72">
        <f t="shared" si="124"/>
        <v>0</v>
      </c>
      <c r="CM120" s="132"/>
      <c r="CN120" s="72">
        <f t="shared" si="92"/>
        <v>0</v>
      </c>
      <c r="CO120" s="132"/>
      <c r="CP120" s="326">
        <f t="shared" si="148"/>
        <v>0</v>
      </c>
      <c r="CQ120" s="326">
        <f t="shared" si="149"/>
        <v>0</v>
      </c>
      <c r="CR120" s="326">
        <f t="shared" si="150"/>
        <v>0</v>
      </c>
      <c r="CS120" s="326">
        <f t="shared" si="125"/>
        <v>0</v>
      </c>
      <c r="CT120" s="326">
        <f t="shared" si="126"/>
        <v>0</v>
      </c>
      <c r="CU120" s="326">
        <f t="shared" si="151"/>
        <v>0</v>
      </c>
      <c r="CV120" s="329">
        <f t="shared" si="127"/>
        <v>0</v>
      </c>
      <c r="CW120" s="69"/>
      <c r="CX120" s="71">
        <v>107</v>
      </c>
      <c r="CY120" s="68">
        <f t="shared" si="128"/>
        <v>0</v>
      </c>
      <c r="CZ120" s="132"/>
      <c r="DA120" s="68">
        <f t="shared" si="129"/>
        <v>0</v>
      </c>
      <c r="DB120" s="132"/>
      <c r="DC120" s="91"/>
      <c r="DD120" s="132"/>
      <c r="DE120" s="68">
        <f t="shared" si="130"/>
        <v>0</v>
      </c>
      <c r="DF120" s="132"/>
      <c r="DG120" s="72">
        <f t="shared" si="131"/>
        <v>0</v>
      </c>
      <c r="DH120" s="132"/>
      <c r="DI120" s="72">
        <f t="shared" si="93"/>
        <v>0</v>
      </c>
      <c r="DJ120" s="72"/>
      <c r="DK120" s="326">
        <f t="shared" si="152"/>
        <v>0</v>
      </c>
      <c r="DL120" s="326">
        <f t="shared" si="153"/>
        <v>0</v>
      </c>
      <c r="DM120" s="326">
        <f t="shared" si="132"/>
        <v>0</v>
      </c>
      <c r="DN120" s="326">
        <f t="shared" si="133"/>
        <v>0</v>
      </c>
      <c r="DO120" s="326">
        <f t="shared" si="134"/>
        <v>0</v>
      </c>
      <c r="DP120" s="326">
        <f t="shared" si="154"/>
        <v>0</v>
      </c>
      <c r="DQ120" s="329">
        <f t="shared" si="155"/>
        <v>0</v>
      </c>
      <c r="DR120" s="72"/>
      <c r="DS120" s="372">
        <v>107</v>
      </c>
      <c r="DT120" s="68">
        <f t="shared" si="135"/>
        <v>0</v>
      </c>
      <c r="DV120" s="68">
        <f t="shared" si="136"/>
        <v>0</v>
      </c>
      <c r="DX120" s="91"/>
      <c r="DZ120" s="68">
        <f t="shared" si="137"/>
        <v>0</v>
      </c>
      <c r="EA120" s="132"/>
      <c r="EB120" s="72">
        <f t="shared" si="138"/>
        <v>0</v>
      </c>
      <c r="EC120" s="132"/>
      <c r="ED120" s="72">
        <f t="shared" si="94"/>
        <v>0</v>
      </c>
      <c r="EF120" s="364">
        <f t="shared" si="156"/>
        <v>0</v>
      </c>
      <c r="EG120" s="95">
        <f t="shared" si="157"/>
        <v>0</v>
      </c>
      <c r="EH120" s="379">
        <f>(INDEX('30 year Cash Flow'!$H$50:$AK$50,1,'Monthly Loan Amortization'!A120)/12)*$DV$9</f>
        <v>0</v>
      </c>
      <c r="EI120" s="326">
        <f t="shared" si="158"/>
        <v>0</v>
      </c>
      <c r="EJ120" s="326">
        <f t="shared" si="163"/>
        <v>0</v>
      </c>
      <c r="EK120" s="326">
        <f t="shared" si="159"/>
        <v>0</v>
      </c>
      <c r="EL120" s="329">
        <f t="shared" si="166"/>
        <v>0</v>
      </c>
      <c r="EM120" s="329"/>
      <c r="EN120" s="372">
        <v>107</v>
      </c>
      <c r="EO120" s="95">
        <f t="shared" si="140"/>
        <v>0</v>
      </c>
      <c r="EP120" s="132"/>
      <c r="EQ120" s="95">
        <f t="shared" si="141"/>
        <v>0</v>
      </c>
      <c r="ER120" s="132"/>
      <c r="ES120" s="91"/>
      <c r="ET120" s="132"/>
      <c r="EU120" s="95">
        <f t="shared" si="142"/>
        <v>0</v>
      </c>
      <c r="EV120" s="132"/>
      <c r="EW120" s="327">
        <f t="shared" si="143"/>
        <v>0</v>
      </c>
      <c r="EX120" s="132"/>
      <c r="EY120" s="327">
        <f t="shared" si="95"/>
        <v>0</v>
      </c>
      <c r="EZ120" s="132"/>
      <c r="FA120" s="364">
        <f t="shared" si="160"/>
        <v>0</v>
      </c>
      <c r="FB120" s="95">
        <f t="shared" si="161"/>
        <v>0</v>
      </c>
      <c r="FC120" s="379">
        <f>(INDEX('30 year Cash Flow'!$H$50:$AK$50,1,'Monthly Loan Amortization'!A120)/12)*$EQ$9</f>
        <v>0</v>
      </c>
      <c r="FD120" s="326">
        <f t="shared" si="164"/>
        <v>0</v>
      </c>
      <c r="FE120" s="326">
        <f t="shared" si="165"/>
        <v>0</v>
      </c>
      <c r="FF120" s="326">
        <f t="shared" si="162"/>
        <v>0</v>
      </c>
      <c r="FG120" s="329">
        <f t="shared" si="167"/>
        <v>0</v>
      </c>
    </row>
    <row r="121" spans="1:163" x14ac:dyDescent="0.25">
      <c r="A121" s="132">
        <f t="shared" si="145"/>
        <v>9</v>
      </c>
      <c r="B121" s="71">
        <v>108</v>
      </c>
      <c r="C121" s="68">
        <f t="shared" si="96"/>
        <v>0</v>
      </c>
      <c r="E121" s="68">
        <f t="shared" si="97"/>
        <v>0</v>
      </c>
      <c r="G121" s="91"/>
      <c r="I121" s="68">
        <f t="shared" si="98"/>
        <v>0</v>
      </c>
      <c r="K121" s="72">
        <f t="shared" si="99"/>
        <v>0</v>
      </c>
      <c r="M121" s="72">
        <f t="shared" si="87"/>
        <v>0</v>
      </c>
      <c r="N121" s="66"/>
      <c r="O121" s="69"/>
      <c r="Q121" s="71">
        <v>108</v>
      </c>
      <c r="R121" s="68">
        <f t="shared" si="100"/>
        <v>0</v>
      </c>
      <c r="T121" s="68">
        <f t="shared" si="101"/>
        <v>0</v>
      </c>
      <c r="V121" s="91"/>
      <c r="X121" s="68">
        <f t="shared" si="102"/>
        <v>0</v>
      </c>
      <c r="Z121" s="72">
        <f t="shared" si="103"/>
        <v>0</v>
      </c>
      <c r="AB121" s="72" t="e">
        <f t="shared" si="88"/>
        <v>#REF!</v>
      </c>
      <c r="AD121" s="69"/>
      <c r="AF121" s="71">
        <v>108</v>
      </c>
      <c r="AG121" s="68">
        <f t="shared" si="104"/>
        <v>0</v>
      </c>
      <c r="AI121" s="68">
        <f t="shared" si="105"/>
        <v>0</v>
      </c>
      <c r="AK121" s="91"/>
      <c r="AM121" s="68">
        <f t="shared" si="106"/>
        <v>0</v>
      </c>
      <c r="AO121" s="72">
        <f t="shared" si="107"/>
        <v>0</v>
      </c>
      <c r="AQ121" s="72" t="e">
        <f t="shared" si="89"/>
        <v>#REF!</v>
      </c>
      <c r="AS121" s="69"/>
      <c r="AU121" s="71">
        <v>108</v>
      </c>
      <c r="AV121" s="68">
        <f t="shared" si="108"/>
        <v>0</v>
      </c>
      <c r="AX121" s="68">
        <f t="shared" si="109"/>
        <v>0</v>
      </c>
      <c r="AZ121" s="91"/>
      <c r="BB121" s="68">
        <f t="shared" si="110"/>
        <v>0</v>
      </c>
      <c r="BD121" s="72">
        <f t="shared" si="111"/>
        <v>0</v>
      </c>
      <c r="BF121" s="72" t="e">
        <f t="shared" si="90"/>
        <v>#REF!</v>
      </c>
      <c r="BG121" s="72"/>
      <c r="BH121" s="71">
        <v>108</v>
      </c>
      <c r="BI121" s="68">
        <f t="shared" si="112"/>
        <v>0</v>
      </c>
      <c r="BJ121" s="132"/>
      <c r="BK121" s="68">
        <f t="shared" si="113"/>
        <v>0</v>
      </c>
      <c r="BL121" s="132"/>
      <c r="BM121" s="91"/>
      <c r="BN121" s="132"/>
      <c r="BO121" s="68">
        <f t="shared" si="114"/>
        <v>0</v>
      </c>
      <c r="BP121" s="132"/>
      <c r="BQ121" s="72">
        <f t="shared" si="115"/>
        <v>0</v>
      </c>
      <c r="BR121" s="132"/>
      <c r="BS121" s="72">
        <f t="shared" si="91"/>
        <v>0</v>
      </c>
      <c r="BT121" s="72"/>
      <c r="BU121" s="326">
        <f t="shared" si="146"/>
        <v>0</v>
      </c>
      <c r="BV121" s="326">
        <f t="shared" si="116"/>
        <v>0</v>
      </c>
      <c r="BW121" s="326">
        <f t="shared" si="117"/>
        <v>0</v>
      </c>
      <c r="BX121" s="326">
        <f t="shared" si="118"/>
        <v>0</v>
      </c>
      <c r="BY121" s="326">
        <f t="shared" si="119"/>
        <v>0</v>
      </c>
      <c r="BZ121" s="326">
        <f t="shared" si="147"/>
        <v>0</v>
      </c>
      <c r="CA121" s="329">
        <f t="shared" si="120"/>
        <v>0</v>
      </c>
      <c r="CB121" s="132"/>
      <c r="CC121" s="71">
        <v>108</v>
      </c>
      <c r="CD121" s="68">
        <f t="shared" si="121"/>
        <v>0</v>
      </c>
      <c r="CE121" s="132"/>
      <c r="CF121" s="68">
        <f t="shared" si="122"/>
        <v>0</v>
      </c>
      <c r="CG121" s="132"/>
      <c r="CH121" s="91"/>
      <c r="CI121" s="132"/>
      <c r="CJ121" s="68">
        <f t="shared" si="123"/>
        <v>0</v>
      </c>
      <c r="CK121" s="132"/>
      <c r="CL121" s="72">
        <f t="shared" si="124"/>
        <v>0</v>
      </c>
      <c r="CM121" s="132"/>
      <c r="CN121" s="72">
        <f t="shared" si="92"/>
        <v>0</v>
      </c>
      <c r="CO121" s="132"/>
      <c r="CP121" s="326">
        <f t="shared" si="148"/>
        <v>0</v>
      </c>
      <c r="CQ121" s="326">
        <f t="shared" si="149"/>
        <v>0</v>
      </c>
      <c r="CR121" s="326">
        <f t="shared" si="150"/>
        <v>0</v>
      </c>
      <c r="CS121" s="326">
        <f t="shared" si="125"/>
        <v>0</v>
      </c>
      <c r="CT121" s="326">
        <f t="shared" si="126"/>
        <v>0</v>
      </c>
      <c r="CU121" s="326">
        <f t="shared" si="151"/>
        <v>0</v>
      </c>
      <c r="CV121" s="329">
        <f t="shared" si="127"/>
        <v>0</v>
      </c>
      <c r="CW121" s="69"/>
      <c r="CX121" s="71">
        <v>108</v>
      </c>
      <c r="CY121" s="68">
        <f t="shared" si="128"/>
        <v>0</v>
      </c>
      <c r="CZ121" s="132"/>
      <c r="DA121" s="68">
        <f t="shared" si="129"/>
        <v>0</v>
      </c>
      <c r="DB121" s="132"/>
      <c r="DC121" s="91"/>
      <c r="DD121" s="132"/>
      <c r="DE121" s="68">
        <f t="shared" si="130"/>
        <v>0</v>
      </c>
      <c r="DF121" s="132"/>
      <c r="DG121" s="72">
        <f t="shared" si="131"/>
        <v>0</v>
      </c>
      <c r="DH121" s="132"/>
      <c r="DI121" s="72">
        <f t="shared" si="93"/>
        <v>0</v>
      </c>
      <c r="DJ121" s="72"/>
      <c r="DK121" s="326">
        <f t="shared" si="152"/>
        <v>0</v>
      </c>
      <c r="DL121" s="326">
        <f t="shared" si="153"/>
        <v>0</v>
      </c>
      <c r="DM121" s="326">
        <f t="shared" si="132"/>
        <v>0</v>
      </c>
      <c r="DN121" s="326">
        <f t="shared" si="133"/>
        <v>0</v>
      </c>
      <c r="DO121" s="326">
        <f t="shared" si="134"/>
        <v>0</v>
      </c>
      <c r="DP121" s="326">
        <f t="shared" si="154"/>
        <v>0</v>
      </c>
      <c r="DQ121" s="329">
        <f t="shared" si="155"/>
        <v>0</v>
      </c>
      <c r="DR121" s="72"/>
      <c r="DS121" s="372">
        <v>108</v>
      </c>
      <c r="DT121" s="68">
        <f t="shared" si="135"/>
        <v>0</v>
      </c>
      <c r="DV121" s="68">
        <f t="shared" si="136"/>
        <v>0</v>
      </c>
      <c r="DX121" s="91"/>
      <c r="DZ121" s="68">
        <f t="shared" si="137"/>
        <v>0</v>
      </c>
      <c r="EA121" s="132"/>
      <c r="EB121" s="72">
        <f t="shared" si="138"/>
        <v>0</v>
      </c>
      <c r="EC121" s="132"/>
      <c r="ED121" s="72">
        <f t="shared" si="94"/>
        <v>0</v>
      </c>
      <c r="EF121" s="364">
        <f t="shared" si="156"/>
        <v>0</v>
      </c>
      <c r="EG121" s="95">
        <f t="shared" si="157"/>
        <v>0</v>
      </c>
      <c r="EH121" s="379">
        <f>(INDEX('30 year Cash Flow'!$H$50:$AK$50,1,'Monthly Loan Amortization'!A121)/12)*$DV$9</f>
        <v>0</v>
      </c>
      <c r="EI121" s="326">
        <f t="shared" si="158"/>
        <v>0</v>
      </c>
      <c r="EJ121" s="326">
        <f t="shared" si="163"/>
        <v>0</v>
      </c>
      <c r="EK121" s="326">
        <f t="shared" si="159"/>
        <v>0</v>
      </c>
      <c r="EL121" s="329">
        <f t="shared" si="166"/>
        <v>0</v>
      </c>
      <c r="EM121" s="329"/>
      <c r="EN121" s="372">
        <v>108</v>
      </c>
      <c r="EO121" s="95">
        <f t="shared" si="140"/>
        <v>0</v>
      </c>
      <c r="EP121" s="132"/>
      <c r="EQ121" s="95">
        <f t="shared" si="141"/>
        <v>0</v>
      </c>
      <c r="ER121" s="132"/>
      <c r="ES121" s="91"/>
      <c r="ET121" s="132"/>
      <c r="EU121" s="95">
        <f t="shared" si="142"/>
        <v>0</v>
      </c>
      <c r="EV121" s="132"/>
      <c r="EW121" s="327">
        <f t="shared" si="143"/>
        <v>0</v>
      </c>
      <c r="EX121" s="132"/>
      <c r="EY121" s="327">
        <f t="shared" si="95"/>
        <v>0</v>
      </c>
      <c r="EZ121" s="132"/>
      <c r="FA121" s="364">
        <f t="shared" si="160"/>
        <v>0</v>
      </c>
      <c r="FB121" s="95">
        <f t="shared" si="161"/>
        <v>0</v>
      </c>
      <c r="FC121" s="379">
        <f>(INDEX('30 year Cash Flow'!$H$50:$AK$50,1,'Monthly Loan Amortization'!A121)/12)*$EQ$9</f>
        <v>0</v>
      </c>
      <c r="FD121" s="326">
        <f t="shared" si="164"/>
        <v>0</v>
      </c>
      <c r="FE121" s="326">
        <f t="shared" si="165"/>
        <v>0</v>
      </c>
      <c r="FF121" s="326">
        <f t="shared" si="162"/>
        <v>0</v>
      </c>
      <c r="FG121" s="329">
        <f t="shared" si="167"/>
        <v>0</v>
      </c>
    </row>
    <row r="122" spans="1:163" x14ac:dyDescent="0.25">
      <c r="A122" s="132">
        <f t="shared" si="145"/>
        <v>10</v>
      </c>
      <c r="B122" s="71">
        <v>109</v>
      </c>
      <c r="C122" s="68">
        <f t="shared" si="96"/>
        <v>0</v>
      </c>
      <c r="E122" s="68">
        <f t="shared" si="97"/>
        <v>0</v>
      </c>
      <c r="G122" s="91"/>
      <c r="I122" s="68">
        <f t="shared" si="98"/>
        <v>0</v>
      </c>
      <c r="K122" s="72">
        <f t="shared" si="99"/>
        <v>0</v>
      </c>
      <c r="M122" s="72">
        <f t="shared" si="87"/>
        <v>0</v>
      </c>
      <c r="N122" s="66"/>
      <c r="O122" s="69"/>
      <c r="Q122" s="71">
        <v>109</v>
      </c>
      <c r="R122" s="68">
        <f t="shared" si="100"/>
        <v>0</v>
      </c>
      <c r="T122" s="68">
        <f t="shared" si="101"/>
        <v>0</v>
      </c>
      <c r="V122" s="91"/>
      <c r="X122" s="68">
        <f t="shared" si="102"/>
        <v>0</v>
      </c>
      <c r="Z122" s="72">
        <f t="shared" si="103"/>
        <v>0</v>
      </c>
      <c r="AB122" s="72" t="e">
        <f t="shared" si="88"/>
        <v>#REF!</v>
      </c>
      <c r="AD122" s="69"/>
      <c r="AF122" s="71">
        <v>109</v>
      </c>
      <c r="AG122" s="68">
        <f t="shared" si="104"/>
        <v>0</v>
      </c>
      <c r="AI122" s="68">
        <f t="shared" si="105"/>
        <v>0</v>
      </c>
      <c r="AK122" s="91"/>
      <c r="AM122" s="68">
        <f t="shared" si="106"/>
        <v>0</v>
      </c>
      <c r="AO122" s="72">
        <f t="shared" si="107"/>
        <v>0</v>
      </c>
      <c r="AQ122" s="72" t="e">
        <f t="shared" si="89"/>
        <v>#REF!</v>
      </c>
      <c r="AS122" s="69"/>
      <c r="AU122" s="71">
        <v>109</v>
      </c>
      <c r="AV122" s="68">
        <f t="shared" si="108"/>
        <v>0</v>
      </c>
      <c r="AX122" s="68">
        <f t="shared" si="109"/>
        <v>0</v>
      </c>
      <c r="AZ122" s="91"/>
      <c r="BB122" s="68">
        <f t="shared" si="110"/>
        <v>0</v>
      </c>
      <c r="BD122" s="72">
        <f t="shared" si="111"/>
        <v>0</v>
      </c>
      <c r="BF122" s="72" t="e">
        <f t="shared" si="90"/>
        <v>#REF!</v>
      </c>
      <c r="BG122" s="72"/>
      <c r="BH122" s="71">
        <v>109</v>
      </c>
      <c r="BI122" s="68">
        <f t="shared" si="112"/>
        <v>0</v>
      </c>
      <c r="BJ122" s="132"/>
      <c r="BK122" s="68">
        <f t="shared" si="113"/>
        <v>0</v>
      </c>
      <c r="BL122" s="132"/>
      <c r="BM122" s="91"/>
      <c r="BN122" s="132"/>
      <c r="BO122" s="68">
        <f t="shared" si="114"/>
        <v>0</v>
      </c>
      <c r="BP122" s="132"/>
      <c r="BQ122" s="72">
        <f t="shared" si="115"/>
        <v>0</v>
      </c>
      <c r="BR122" s="132"/>
      <c r="BS122" s="72">
        <f t="shared" si="91"/>
        <v>0</v>
      </c>
      <c r="BT122" s="72"/>
      <c r="BU122" s="326">
        <f t="shared" si="146"/>
        <v>0</v>
      </c>
      <c r="BV122" s="326">
        <f t="shared" si="116"/>
        <v>0</v>
      </c>
      <c r="BW122" s="326">
        <f t="shared" si="117"/>
        <v>0</v>
      </c>
      <c r="BX122" s="326">
        <f t="shared" si="118"/>
        <v>0</v>
      </c>
      <c r="BY122" s="326">
        <f t="shared" si="119"/>
        <v>0</v>
      </c>
      <c r="BZ122" s="326">
        <f t="shared" si="147"/>
        <v>0</v>
      </c>
      <c r="CA122" s="329">
        <f t="shared" si="120"/>
        <v>0</v>
      </c>
      <c r="CB122" s="132"/>
      <c r="CC122" s="71">
        <v>109</v>
      </c>
      <c r="CD122" s="68">
        <f t="shared" si="121"/>
        <v>0</v>
      </c>
      <c r="CE122" s="132"/>
      <c r="CF122" s="68">
        <f t="shared" si="122"/>
        <v>0</v>
      </c>
      <c r="CG122" s="132"/>
      <c r="CH122" s="91"/>
      <c r="CI122" s="132"/>
      <c r="CJ122" s="68">
        <f t="shared" si="123"/>
        <v>0</v>
      </c>
      <c r="CK122" s="132"/>
      <c r="CL122" s="72">
        <f t="shared" si="124"/>
        <v>0</v>
      </c>
      <c r="CM122" s="132"/>
      <c r="CN122" s="72">
        <f t="shared" si="92"/>
        <v>0</v>
      </c>
      <c r="CO122" s="132"/>
      <c r="CP122" s="326">
        <f t="shared" si="148"/>
        <v>0</v>
      </c>
      <c r="CQ122" s="326">
        <f t="shared" si="149"/>
        <v>0</v>
      </c>
      <c r="CR122" s="326">
        <f t="shared" si="150"/>
        <v>0</v>
      </c>
      <c r="CS122" s="326">
        <f t="shared" si="125"/>
        <v>0</v>
      </c>
      <c r="CT122" s="326">
        <f t="shared" si="126"/>
        <v>0</v>
      </c>
      <c r="CU122" s="326">
        <f t="shared" si="151"/>
        <v>0</v>
      </c>
      <c r="CV122" s="329">
        <f t="shared" si="127"/>
        <v>0</v>
      </c>
      <c r="CW122" s="69"/>
      <c r="CX122" s="71">
        <v>109</v>
      </c>
      <c r="CY122" s="68">
        <f t="shared" si="128"/>
        <v>0</v>
      </c>
      <c r="CZ122" s="132"/>
      <c r="DA122" s="68">
        <f t="shared" si="129"/>
        <v>0</v>
      </c>
      <c r="DB122" s="132"/>
      <c r="DC122" s="91"/>
      <c r="DD122" s="132"/>
      <c r="DE122" s="68">
        <f t="shared" si="130"/>
        <v>0</v>
      </c>
      <c r="DF122" s="132"/>
      <c r="DG122" s="72">
        <f t="shared" si="131"/>
        <v>0</v>
      </c>
      <c r="DH122" s="132"/>
      <c r="DI122" s="72">
        <f t="shared" si="93"/>
        <v>0</v>
      </c>
      <c r="DJ122" s="72"/>
      <c r="DK122" s="326">
        <f t="shared" si="152"/>
        <v>0</v>
      </c>
      <c r="DL122" s="326">
        <f t="shared" si="153"/>
        <v>0</v>
      </c>
      <c r="DM122" s="326">
        <f t="shared" si="132"/>
        <v>0</v>
      </c>
      <c r="DN122" s="326">
        <f t="shared" si="133"/>
        <v>0</v>
      </c>
      <c r="DO122" s="326">
        <f t="shared" si="134"/>
        <v>0</v>
      </c>
      <c r="DP122" s="326">
        <f t="shared" si="154"/>
        <v>0</v>
      </c>
      <c r="DQ122" s="329">
        <f t="shared" si="155"/>
        <v>0</v>
      </c>
      <c r="DR122" s="72"/>
      <c r="DS122" s="372">
        <v>109</v>
      </c>
      <c r="DT122" s="68">
        <f t="shared" si="135"/>
        <v>0</v>
      </c>
      <c r="DV122" s="68">
        <f t="shared" si="136"/>
        <v>0</v>
      </c>
      <c r="DX122" s="91"/>
      <c r="DZ122" s="68">
        <f t="shared" si="137"/>
        <v>0</v>
      </c>
      <c r="EA122" s="132"/>
      <c r="EB122" s="72">
        <f t="shared" si="138"/>
        <v>0</v>
      </c>
      <c r="EC122" s="132"/>
      <c r="ED122" s="72">
        <f t="shared" si="94"/>
        <v>0</v>
      </c>
      <c r="EF122" s="364">
        <f t="shared" si="156"/>
        <v>0</v>
      </c>
      <c r="EG122" s="95">
        <f t="shared" si="157"/>
        <v>0</v>
      </c>
      <c r="EH122" s="379">
        <f>(INDEX('30 year Cash Flow'!$H$50:$AK$50,1,'Monthly Loan Amortization'!A122)/12)*$DV$9</f>
        <v>0</v>
      </c>
      <c r="EI122" s="326">
        <f t="shared" si="158"/>
        <v>0</v>
      </c>
      <c r="EJ122" s="326">
        <f t="shared" si="163"/>
        <v>0</v>
      </c>
      <c r="EK122" s="326">
        <f t="shared" si="159"/>
        <v>0</v>
      </c>
      <c r="EL122" s="329">
        <f t="shared" si="166"/>
        <v>0</v>
      </c>
      <c r="EM122" s="329"/>
      <c r="EN122" s="372">
        <v>109</v>
      </c>
      <c r="EO122" s="95">
        <f t="shared" si="140"/>
        <v>0</v>
      </c>
      <c r="EP122" s="132"/>
      <c r="EQ122" s="95">
        <f t="shared" si="141"/>
        <v>0</v>
      </c>
      <c r="ER122" s="132"/>
      <c r="ES122" s="91"/>
      <c r="ET122" s="132"/>
      <c r="EU122" s="95">
        <f t="shared" si="142"/>
        <v>0</v>
      </c>
      <c r="EV122" s="132"/>
      <c r="EW122" s="327">
        <f t="shared" si="143"/>
        <v>0</v>
      </c>
      <c r="EX122" s="132"/>
      <c r="EY122" s="327">
        <f t="shared" si="95"/>
        <v>0</v>
      </c>
      <c r="EZ122" s="132"/>
      <c r="FA122" s="364">
        <f t="shared" si="160"/>
        <v>0</v>
      </c>
      <c r="FB122" s="95">
        <f t="shared" si="161"/>
        <v>0</v>
      </c>
      <c r="FC122" s="379">
        <f>(INDEX('30 year Cash Flow'!$H$50:$AK$50,1,'Monthly Loan Amortization'!A122)/12)*$EQ$9</f>
        <v>0</v>
      </c>
      <c r="FD122" s="326">
        <f t="shared" si="164"/>
        <v>0</v>
      </c>
      <c r="FE122" s="326">
        <f t="shared" si="165"/>
        <v>0</v>
      </c>
      <c r="FF122" s="326">
        <f t="shared" si="162"/>
        <v>0</v>
      </c>
      <c r="FG122" s="329">
        <f t="shared" si="167"/>
        <v>0</v>
      </c>
    </row>
    <row r="123" spans="1:163" x14ac:dyDescent="0.25">
      <c r="A123" s="132">
        <f t="shared" si="145"/>
        <v>10</v>
      </c>
      <c r="B123" s="71">
        <v>110</v>
      </c>
      <c r="C123" s="68">
        <f t="shared" si="96"/>
        <v>0</v>
      </c>
      <c r="E123" s="68">
        <f t="shared" si="97"/>
        <v>0</v>
      </c>
      <c r="G123" s="91"/>
      <c r="I123" s="68">
        <f t="shared" si="98"/>
        <v>0</v>
      </c>
      <c r="K123" s="72">
        <f t="shared" si="99"/>
        <v>0</v>
      </c>
      <c r="M123" s="72">
        <f t="shared" si="87"/>
        <v>0</v>
      </c>
      <c r="N123" s="66"/>
      <c r="O123" s="69"/>
      <c r="Q123" s="71">
        <v>110</v>
      </c>
      <c r="R123" s="68">
        <f t="shared" si="100"/>
        <v>0</v>
      </c>
      <c r="T123" s="68">
        <f t="shared" si="101"/>
        <v>0</v>
      </c>
      <c r="V123" s="91"/>
      <c r="X123" s="68">
        <f t="shared" si="102"/>
        <v>0</v>
      </c>
      <c r="Z123" s="72">
        <f t="shared" si="103"/>
        <v>0</v>
      </c>
      <c r="AB123" s="72" t="e">
        <f t="shared" si="88"/>
        <v>#REF!</v>
      </c>
      <c r="AD123" s="69"/>
      <c r="AF123" s="71">
        <v>110</v>
      </c>
      <c r="AG123" s="68">
        <f t="shared" si="104"/>
        <v>0</v>
      </c>
      <c r="AI123" s="68">
        <f t="shared" si="105"/>
        <v>0</v>
      </c>
      <c r="AK123" s="91"/>
      <c r="AM123" s="68">
        <f t="shared" si="106"/>
        <v>0</v>
      </c>
      <c r="AO123" s="72">
        <f t="shared" si="107"/>
        <v>0</v>
      </c>
      <c r="AQ123" s="72" t="e">
        <f t="shared" si="89"/>
        <v>#REF!</v>
      </c>
      <c r="AS123" s="69"/>
      <c r="AU123" s="71">
        <v>110</v>
      </c>
      <c r="AV123" s="68">
        <f t="shared" si="108"/>
        <v>0</v>
      </c>
      <c r="AX123" s="68">
        <f t="shared" si="109"/>
        <v>0</v>
      </c>
      <c r="AZ123" s="91"/>
      <c r="BB123" s="68">
        <f t="shared" si="110"/>
        <v>0</v>
      </c>
      <c r="BD123" s="72">
        <f t="shared" si="111"/>
        <v>0</v>
      </c>
      <c r="BF123" s="72" t="e">
        <f t="shared" si="90"/>
        <v>#REF!</v>
      </c>
      <c r="BG123" s="72"/>
      <c r="BH123" s="71">
        <v>110</v>
      </c>
      <c r="BI123" s="68">
        <f t="shared" si="112"/>
        <v>0</v>
      </c>
      <c r="BJ123" s="132"/>
      <c r="BK123" s="68">
        <f t="shared" si="113"/>
        <v>0</v>
      </c>
      <c r="BL123" s="132"/>
      <c r="BM123" s="91"/>
      <c r="BN123" s="132"/>
      <c r="BO123" s="68">
        <f t="shared" si="114"/>
        <v>0</v>
      </c>
      <c r="BP123" s="132"/>
      <c r="BQ123" s="72">
        <f t="shared" si="115"/>
        <v>0</v>
      </c>
      <c r="BR123" s="132"/>
      <c r="BS123" s="72">
        <f t="shared" si="91"/>
        <v>0</v>
      </c>
      <c r="BT123" s="72"/>
      <c r="BU123" s="326">
        <f t="shared" si="146"/>
        <v>0</v>
      </c>
      <c r="BV123" s="326">
        <f t="shared" si="116"/>
        <v>0</v>
      </c>
      <c r="BW123" s="326">
        <f t="shared" si="117"/>
        <v>0</v>
      </c>
      <c r="BX123" s="326">
        <f t="shared" si="118"/>
        <v>0</v>
      </c>
      <c r="BY123" s="326">
        <f t="shared" si="119"/>
        <v>0</v>
      </c>
      <c r="BZ123" s="326">
        <f t="shared" si="147"/>
        <v>0</v>
      </c>
      <c r="CA123" s="329">
        <f t="shared" si="120"/>
        <v>0</v>
      </c>
      <c r="CB123" s="132"/>
      <c r="CC123" s="71">
        <v>110</v>
      </c>
      <c r="CD123" s="68">
        <f t="shared" si="121"/>
        <v>0</v>
      </c>
      <c r="CE123" s="132"/>
      <c r="CF123" s="68">
        <f t="shared" si="122"/>
        <v>0</v>
      </c>
      <c r="CG123" s="132"/>
      <c r="CH123" s="91"/>
      <c r="CI123" s="132"/>
      <c r="CJ123" s="68">
        <f t="shared" si="123"/>
        <v>0</v>
      </c>
      <c r="CK123" s="132"/>
      <c r="CL123" s="72">
        <f t="shared" si="124"/>
        <v>0</v>
      </c>
      <c r="CM123" s="132"/>
      <c r="CN123" s="72">
        <f t="shared" si="92"/>
        <v>0</v>
      </c>
      <c r="CO123" s="132"/>
      <c r="CP123" s="326">
        <f t="shared" si="148"/>
        <v>0</v>
      </c>
      <c r="CQ123" s="326">
        <f t="shared" si="149"/>
        <v>0</v>
      </c>
      <c r="CR123" s="326">
        <f t="shared" si="150"/>
        <v>0</v>
      </c>
      <c r="CS123" s="326">
        <f t="shared" si="125"/>
        <v>0</v>
      </c>
      <c r="CT123" s="326">
        <f t="shared" si="126"/>
        <v>0</v>
      </c>
      <c r="CU123" s="326">
        <f t="shared" si="151"/>
        <v>0</v>
      </c>
      <c r="CV123" s="329">
        <f t="shared" si="127"/>
        <v>0</v>
      </c>
      <c r="CW123" s="69"/>
      <c r="CX123" s="71">
        <v>110</v>
      </c>
      <c r="CY123" s="68">
        <f t="shared" si="128"/>
        <v>0</v>
      </c>
      <c r="CZ123" s="132"/>
      <c r="DA123" s="68">
        <f t="shared" si="129"/>
        <v>0</v>
      </c>
      <c r="DB123" s="132"/>
      <c r="DC123" s="91"/>
      <c r="DD123" s="132"/>
      <c r="DE123" s="68">
        <f t="shared" si="130"/>
        <v>0</v>
      </c>
      <c r="DF123" s="132"/>
      <c r="DG123" s="72">
        <f t="shared" si="131"/>
        <v>0</v>
      </c>
      <c r="DH123" s="132"/>
      <c r="DI123" s="72">
        <f t="shared" si="93"/>
        <v>0</v>
      </c>
      <c r="DJ123" s="72"/>
      <c r="DK123" s="326">
        <f t="shared" si="152"/>
        <v>0</v>
      </c>
      <c r="DL123" s="326">
        <f t="shared" si="153"/>
        <v>0</v>
      </c>
      <c r="DM123" s="326">
        <f t="shared" si="132"/>
        <v>0</v>
      </c>
      <c r="DN123" s="326">
        <f t="shared" si="133"/>
        <v>0</v>
      </c>
      <c r="DO123" s="326">
        <f t="shared" si="134"/>
        <v>0</v>
      </c>
      <c r="DP123" s="326">
        <f t="shared" si="154"/>
        <v>0</v>
      </c>
      <c r="DQ123" s="329">
        <f t="shared" si="155"/>
        <v>0</v>
      </c>
      <c r="DR123" s="72"/>
      <c r="DS123" s="372">
        <v>110</v>
      </c>
      <c r="DT123" s="68">
        <f t="shared" si="135"/>
        <v>0</v>
      </c>
      <c r="DV123" s="68">
        <f t="shared" si="136"/>
        <v>0</v>
      </c>
      <c r="DX123" s="91"/>
      <c r="DZ123" s="68">
        <f t="shared" si="137"/>
        <v>0</v>
      </c>
      <c r="EA123" s="132"/>
      <c r="EB123" s="72">
        <f t="shared" si="138"/>
        <v>0</v>
      </c>
      <c r="EC123" s="132"/>
      <c r="ED123" s="72">
        <f t="shared" si="94"/>
        <v>0</v>
      </c>
      <c r="EF123" s="364">
        <f t="shared" si="156"/>
        <v>0</v>
      </c>
      <c r="EG123" s="95">
        <f t="shared" si="157"/>
        <v>0</v>
      </c>
      <c r="EH123" s="379">
        <f>(INDEX('30 year Cash Flow'!$H$50:$AK$50,1,'Monthly Loan Amortization'!A123)/12)*$DV$9</f>
        <v>0</v>
      </c>
      <c r="EI123" s="326">
        <f t="shared" si="158"/>
        <v>0</v>
      </c>
      <c r="EJ123" s="326">
        <f t="shared" si="163"/>
        <v>0</v>
      </c>
      <c r="EK123" s="326">
        <f t="shared" si="159"/>
        <v>0</v>
      </c>
      <c r="EL123" s="329">
        <f t="shared" si="166"/>
        <v>0</v>
      </c>
      <c r="EM123" s="329"/>
      <c r="EN123" s="372">
        <v>110</v>
      </c>
      <c r="EO123" s="95">
        <f t="shared" si="140"/>
        <v>0</v>
      </c>
      <c r="EP123" s="132"/>
      <c r="EQ123" s="95">
        <f t="shared" si="141"/>
        <v>0</v>
      </c>
      <c r="ER123" s="132"/>
      <c r="ES123" s="91"/>
      <c r="ET123" s="132"/>
      <c r="EU123" s="95">
        <f t="shared" si="142"/>
        <v>0</v>
      </c>
      <c r="EV123" s="132"/>
      <c r="EW123" s="327">
        <f t="shared" si="143"/>
        <v>0</v>
      </c>
      <c r="EX123" s="132"/>
      <c r="EY123" s="327">
        <f t="shared" si="95"/>
        <v>0</v>
      </c>
      <c r="EZ123" s="132"/>
      <c r="FA123" s="364">
        <f t="shared" si="160"/>
        <v>0</v>
      </c>
      <c r="FB123" s="95">
        <f t="shared" si="161"/>
        <v>0</v>
      </c>
      <c r="FC123" s="379">
        <f>(INDEX('30 year Cash Flow'!$H$50:$AK$50,1,'Monthly Loan Amortization'!A123)/12)*$EQ$9</f>
        <v>0</v>
      </c>
      <c r="FD123" s="326">
        <f t="shared" si="164"/>
        <v>0</v>
      </c>
      <c r="FE123" s="326">
        <f t="shared" si="165"/>
        <v>0</v>
      </c>
      <c r="FF123" s="326">
        <f t="shared" si="162"/>
        <v>0</v>
      </c>
      <c r="FG123" s="329">
        <f t="shared" si="167"/>
        <v>0</v>
      </c>
    </row>
    <row r="124" spans="1:163" x14ac:dyDescent="0.25">
      <c r="A124" s="132">
        <f t="shared" si="145"/>
        <v>10</v>
      </c>
      <c r="B124" s="71">
        <v>111</v>
      </c>
      <c r="C124" s="68">
        <f t="shared" si="96"/>
        <v>0</v>
      </c>
      <c r="E124" s="68">
        <f t="shared" si="97"/>
        <v>0</v>
      </c>
      <c r="G124" s="91"/>
      <c r="I124" s="68">
        <f t="shared" si="98"/>
        <v>0</v>
      </c>
      <c r="K124" s="72">
        <f t="shared" si="99"/>
        <v>0</v>
      </c>
      <c r="M124" s="72">
        <f t="shared" si="87"/>
        <v>0</v>
      </c>
      <c r="N124" s="66"/>
      <c r="O124" s="69"/>
      <c r="Q124" s="71">
        <v>111</v>
      </c>
      <c r="R124" s="68">
        <f t="shared" si="100"/>
        <v>0</v>
      </c>
      <c r="T124" s="68">
        <f t="shared" si="101"/>
        <v>0</v>
      </c>
      <c r="V124" s="91"/>
      <c r="X124" s="68">
        <f t="shared" si="102"/>
        <v>0</v>
      </c>
      <c r="Z124" s="72">
        <f t="shared" si="103"/>
        <v>0</v>
      </c>
      <c r="AB124" s="72" t="e">
        <f t="shared" si="88"/>
        <v>#REF!</v>
      </c>
      <c r="AD124" s="69"/>
      <c r="AF124" s="71">
        <v>111</v>
      </c>
      <c r="AG124" s="68">
        <f t="shared" si="104"/>
        <v>0</v>
      </c>
      <c r="AI124" s="68">
        <f t="shared" si="105"/>
        <v>0</v>
      </c>
      <c r="AK124" s="91"/>
      <c r="AM124" s="68">
        <f t="shared" si="106"/>
        <v>0</v>
      </c>
      <c r="AO124" s="72">
        <f t="shared" si="107"/>
        <v>0</v>
      </c>
      <c r="AQ124" s="72" t="e">
        <f t="shared" si="89"/>
        <v>#REF!</v>
      </c>
      <c r="AS124" s="69"/>
      <c r="AU124" s="71">
        <v>111</v>
      </c>
      <c r="AV124" s="68">
        <f t="shared" si="108"/>
        <v>0</v>
      </c>
      <c r="AX124" s="68">
        <f t="shared" si="109"/>
        <v>0</v>
      </c>
      <c r="AZ124" s="91"/>
      <c r="BB124" s="68">
        <f t="shared" si="110"/>
        <v>0</v>
      </c>
      <c r="BD124" s="72">
        <f t="shared" si="111"/>
        <v>0</v>
      </c>
      <c r="BF124" s="72" t="e">
        <f t="shared" si="90"/>
        <v>#REF!</v>
      </c>
      <c r="BG124" s="72"/>
      <c r="BH124" s="71">
        <v>111</v>
      </c>
      <c r="BI124" s="68">
        <f t="shared" si="112"/>
        <v>0</v>
      </c>
      <c r="BJ124" s="132"/>
      <c r="BK124" s="68">
        <f t="shared" si="113"/>
        <v>0</v>
      </c>
      <c r="BL124" s="132"/>
      <c r="BM124" s="91"/>
      <c r="BN124" s="132"/>
      <c r="BO124" s="68">
        <f t="shared" si="114"/>
        <v>0</v>
      </c>
      <c r="BP124" s="132"/>
      <c r="BQ124" s="72">
        <f t="shared" si="115"/>
        <v>0</v>
      </c>
      <c r="BR124" s="132"/>
      <c r="BS124" s="72">
        <f t="shared" si="91"/>
        <v>0</v>
      </c>
      <c r="BT124" s="72"/>
      <c r="BU124" s="326">
        <f t="shared" si="146"/>
        <v>0</v>
      </c>
      <c r="BV124" s="326">
        <f t="shared" si="116"/>
        <v>0</v>
      </c>
      <c r="BW124" s="326">
        <f t="shared" si="117"/>
        <v>0</v>
      </c>
      <c r="BX124" s="326">
        <f t="shared" si="118"/>
        <v>0</v>
      </c>
      <c r="BY124" s="326">
        <f t="shared" si="119"/>
        <v>0</v>
      </c>
      <c r="BZ124" s="326">
        <f t="shared" si="147"/>
        <v>0</v>
      </c>
      <c r="CA124" s="329">
        <f t="shared" si="120"/>
        <v>0</v>
      </c>
      <c r="CB124" s="132"/>
      <c r="CC124" s="71">
        <v>111</v>
      </c>
      <c r="CD124" s="68">
        <f t="shared" si="121"/>
        <v>0</v>
      </c>
      <c r="CE124" s="132"/>
      <c r="CF124" s="68">
        <f t="shared" si="122"/>
        <v>0</v>
      </c>
      <c r="CG124" s="132"/>
      <c r="CH124" s="91"/>
      <c r="CI124" s="132"/>
      <c r="CJ124" s="68">
        <f t="shared" si="123"/>
        <v>0</v>
      </c>
      <c r="CK124" s="132"/>
      <c r="CL124" s="72">
        <f t="shared" si="124"/>
        <v>0</v>
      </c>
      <c r="CM124" s="132"/>
      <c r="CN124" s="72">
        <f t="shared" si="92"/>
        <v>0</v>
      </c>
      <c r="CO124" s="132"/>
      <c r="CP124" s="326">
        <f t="shared" si="148"/>
        <v>0</v>
      </c>
      <c r="CQ124" s="326">
        <f t="shared" si="149"/>
        <v>0</v>
      </c>
      <c r="CR124" s="326">
        <f t="shared" si="150"/>
        <v>0</v>
      </c>
      <c r="CS124" s="326">
        <f t="shared" si="125"/>
        <v>0</v>
      </c>
      <c r="CT124" s="326">
        <f t="shared" si="126"/>
        <v>0</v>
      </c>
      <c r="CU124" s="326">
        <f t="shared" si="151"/>
        <v>0</v>
      </c>
      <c r="CV124" s="329">
        <f t="shared" si="127"/>
        <v>0</v>
      </c>
      <c r="CW124" s="69"/>
      <c r="CX124" s="71">
        <v>111</v>
      </c>
      <c r="CY124" s="68">
        <f t="shared" si="128"/>
        <v>0</v>
      </c>
      <c r="CZ124" s="132"/>
      <c r="DA124" s="68">
        <f t="shared" si="129"/>
        <v>0</v>
      </c>
      <c r="DB124" s="132"/>
      <c r="DC124" s="91"/>
      <c r="DD124" s="132"/>
      <c r="DE124" s="68">
        <f t="shared" si="130"/>
        <v>0</v>
      </c>
      <c r="DF124" s="132"/>
      <c r="DG124" s="72">
        <f t="shared" si="131"/>
        <v>0</v>
      </c>
      <c r="DH124" s="132"/>
      <c r="DI124" s="72">
        <f t="shared" si="93"/>
        <v>0</v>
      </c>
      <c r="DJ124" s="72"/>
      <c r="DK124" s="326">
        <f t="shared" si="152"/>
        <v>0</v>
      </c>
      <c r="DL124" s="326">
        <f t="shared" si="153"/>
        <v>0</v>
      </c>
      <c r="DM124" s="326">
        <f t="shared" si="132"/>
        <v>0</v>
      </c>
      <c r="DN124" s="326">
        <f t="shared" si="133"/>
        <v>0</v>
      </c>
      <c r="DO124" s="326">
        <f t="shared" si="134"/>
        <v>0</v>
      </c>
      <c r="DP124" s="326">
        <f t="shared" si="154"/>
        <v>0</v>
      </c>
      <c r="DQ124" s="329">
        <f t="shared" si="155"/>
        <v>0</v>
      </c>
      <c r="DR124" s="72"/>
      <c r="DS124" s="372">
        <v>111</v>
      </c>
      <c r="DT124" s="68">
        <f t="shared" si="135"/>
        <v>0</v>
      </c>
      <c r="DV124" s="68">
        <f t="shared" si="136"/>
        <v>0</v>
      </c>
      <c r="DX124" s="91"/>
      <c r="DZ124" s="68">
        <f t="shared" si="137"/>
        <v>0</v>
      </c>
      <c r="EA124" s="132"/>
      <c r="EB124" s="72">
        <f t="shared" si="138"/>
        <v>0</v>
      </c>
      <c r="EC124" s="132"/>
      <c r="ED124" s="72">
        <f t="shared" si="94"/>
        <v>0</v>
      </c>
      <c r="EF124" s="364">
        <f t="shared" si="156"/>
        <v>0</v>
      </c>
      <c r="EG124" s="95">
        <f t="shared" si="157"/>
        <v>0</v>
      </c>
      <c r="EH124" s="379">
        <f>(INDEX('30 year Cash Flow'!$H$50:$AK$50,1,'Monthly Loan Amortization'!A124)/12)*$DV$9</f>
        <v>0</v>
      </c>
      <c r="EI124" s="326">
        <f t="shared" si="158"/>
        <v>0</v>
      </c>
      <c r="EJ124" s="326">
        <f t="shared" si="163"/>
        <v>0</v>
      </c>
      <c r="EK124" s="326">
        <f t="shared" si="159"/>
        <v>0</v>
      </c>
      <c r="EL124" s="329">
        <f t="shared" si="166"/>
        <v>0</v>
      </c>
      <c r="EM124" s="329"/>
      <c r="EN124" s="372">
        <v>111</v>
      </c>
      <c r="EO124" s="95">
        <f t="shared" si="140"/>
        <v>0</v>
      </c>
      <c r="EP124" s="132"/>
      <c r="EQ124" s="95">
        <f t="shared" si="141"/>
        <v>0</v>
      </c>
      <c r="ER124" s="132"/>
      <c r="ES124" s="91"/>
      <c r="ET124" s="132"/>
      <c r="EU124" s="95">
        <f t="shared" si="142"/>
        <v>0</v>
      </c>
      <c r="EV124" s="132"/>
      <c r="EW124" s="327">
        <f t="shared" si="143"/>
        <v>0</v>
      </c>
      <c r="EX124" s="132"/>
      <c r="EY124" s="327">
        <f t="shared" si="95"/>
        <v>0</v>
      </c>
      <c r="EZ124" s="132"/>
      <c r="FA124" s="364">
        <f t="shared" si="160"/>
        <v>0</v>
      </c>
      <c r="FB124" s="95">
        <f t="shared" si="161"/>
        <v>0</v>
      </c>
      <c r="FC124" s="379">
        <f>(INDEX('30 year Cash Flow'!$H$50:$AK$50,1,'Monthly Loan Amortization'!A124)/12)*$EQ$9</f>
        <v>0</v>
      </c>
      <c r="FD124" s="326">
        <f t="shared" si="164"/>
        <v>0</v>
      </c>
      <c r="FE124" s="326">
        <f t="shared" si="165"/>
        <v>0</v>
      </c>
      <c r="FF124" s="326">
        <f t="shared" si="162"/>
        <v>0</v>
      </c>
      <c r="FG124" s="329">
        <f t="shared" si="167"/>
        <v>0</v>
      </c>
    </row>
    <row r="125" spans="1:163" x14ac:dyDescent="0.25">
      <c r="A125" s="132">
        <f t="shared" si="145"/>
        <v>10</v>
      </c>
      <c r="B125" s="71">
        <v>112</v>
      </c>
      <c r="C125" s="68">
        <f t="shared" si="96"/>
        <v>0</v>
      </c>
      <c r="E125" s="68">
        <f t="shared" si="97"/>
        <v>0</v>
      </c>
      <c r="G125" s="91"/>
      <c r="I125" s="68">
        <f t="shared" si="98"/>
        <v>0</v>
      </c>
      <c r="K125" s="72">
        <f t="shared" si="99"/>
        <v>0</v>
      </c>
      <c r="M125" s="72">
        <f t="shared" si="87"/>
        <v>0</v>
      </c>
      <c r="N125" s="66"/>
      <c r="O125" s="69"/>
      <c r="Q125" s="71">
        <v>112</v>
      </c>
      <c r="R125" s="68">
        <f t="shared" si="100"/>
        <v>0</v>
      </c>
      <c r="T125" s="68">
        <f t="shared" si="101"/>
        <v>0</v>
      </c>
      <c r="V125" s="91"/>
      <c r="X125" s="68">
        <f t="shared" si="102"/>
        <v>0</v>
      </c>
      <c r="Z125" s="72">
        <f t="shared" si="103"/>
        <v>0</v>
      </c>
      <c r="AB125" s="72" t="e">
        <f t="shared" si="88"/>
        <v>#REF!</v>
      </c>
      <c r="AD125" s="69"/>
      <c r="AF125" s="71">
        <v>112</v>
      </c>
      <c r="AG125" s="68">
        <f t="shared" si="104"/>
        <v>0</v>
      </c>
      <c r="AI125" s="68">
        <f t="shared" si="105"/>
        <v>0</v>
      </c>
      <c r="AK125" s="91"/>
      <c r="AM125" s="68">
        <f t="shared" si="106"/>
        <v>0</v>
      </c>
      <c r="AO125" s="72">
        <f t="shared" si="107"/>
        <v>0</v>
      </c>
      <c r="AQ125" s="72" t="e">
        <f t="shared" si="89"/>
        <v>#REF!</v>
      </c>
      <c r="AS125" s="69"/>
      <c r="AU125" s="71">
        <v>112</v>
      </c>
      <c r="AV125" s="68">
        <f t="shared" si="108"/>
        <v>0</v>
      </c>
      <c r="AX125" s="68">
        <f t="shared" si="109"/>
        <v>0</v>
      </c>
      <c r="AZ125" s="91"/>
      <c r="BB125" s="68">
        <f t="shared" si="110"/>
        <v>0</v>
      </c>
      <c r="BD125" s="72">
        <f t="shared" si="111"/>
        <v>0</v>
      </c>
      <c r="BF125" s="72" t="e">
        <f t="shared" si="90"/>
        <v>#REF!</v>
      </c>
      <c r="BG125" s="72"/>
      <c r="BH125" s="71">
        <v>112</v>
      </c>
      <c r="BI125" s="68">
        <f t="shared" si="112"/>
        <v>0</v>
      </c>
      <c r="BJ125" s="132"/>
      <c r="BK125" s="68">
        <f t="shared" si="113"/>
        <v>0</v>
      </c>
      <c r="BL125" s="132"/>
      <c r="BM125" s="91"/>
      <c r="BN125" s="132"/>
      <c r="BO125" s="68">
        <f t="shared" si="114"/>
        <v>0</v>
      </c>
      <c r="BP125" s="132"/>
      <c r="BQ125" s="72">
        <f t="shared" si="115"/>
        <v>0</v>
      </c>
      <c r="BR125" s="132"/>
      <c r="BS125" s="72">
        <f t="shared" si="91"/>
        <v>0</v>
      </c>
      <c r="BT125" s="72"/>
      <c r="BU125" s="326">
        <f t="shared" si="146"/>
        <v>0</v>
      </c>
      <c r="BV125" s="326">
        <f t="shared" si="116"/>
        <v>0</v>
      </c>
      <c r="BW125" s="326">
        <f t="shared" si="117"/>
        <v>0</v>
      </c>
      <c r="BX125" s="326">
        <f t="shared" si="118"/>
        <v>0</v>
      </c>
      <c r="BY125" s="326">
        <f t="shared" si="119"/>
        <v>0</v>
      </c>
      <c r="BZ125" s="326">
        <f t="shared" si="147"/>
        <v>0</v>
      </c>
      <c r="CA125" s="329">
        <f t="shared" si="120"/>
        <v>0</v>
      </c>
      <c r="CB125" s="132"/>
      <c r="CC125" s="71">
        <v>112</v>
      </c>
      <c r="CD125" s="68">
        <f t="shared" si="121"/>
        <v>0</v>
      </c>
      <c r="CE125" s="132"/>
      <c r="CF125" s="68">
        <f t="shared" si="122"/>
        <v>0</v>
      </c>
      <c r="CG125" s="132"/>
      <c r="CH125" s="91"/>
      <c r="CI125" s="132"/>
      <c r="CJ125" s="68">
        <f t="shared" si="123"/>
        <v>0</v>
      </c>
      <c r="CK125" s="132"/>
      <c r="CL125" s="72">
        <f t="shared" si="124"/>
        <v>0</v>
      </c>
      <c r="CM125" s="132"/>
      <c r="CN125" s="72">
        <f t="shared" si="92"/>
        <v>0</v>
      </c>
      <c r="CO125" s="132"/>
      <c r="CP125" s="326">
        <f t="shared" si="148"/>
        <v>0</v>
      </c>
      <c r="CQ125" s="326">
        <f t="shared" si="149"/>
        <v>0</v>
      </c>
      <c r="CR125" s="326">
        <f t="shared" si="150"/>
        <v>0</v>
      </c>
      <c r="CS125" s="326">
        <f t="shared" si="125"/>
        <v>0</v>
      </c>
      <c r="CT125" s="326">
        <f t="shared" si="126"/>
        <v>0</v>
      </c>
      <c r="CU125" s="326">
        <f t="shared" si="151"/>
        <v>0</v>
      </c>
      <c r="CV125" s="329">
        <f t="shared" si="127"/>
        <v>0</v>
      </c>
      <c r="CW125" s="69"/>
      <c r="CX125" s="71">
        <v>112</v>
      </c>
      <c r="CY125" s="68">
        <f t="shared" si="128"/>
        <v>0</v>
      </c>
      <c r="CZ125" s="132"/>
      <c r="DA125" s="68">
        <f t="shared" si="129"/>
        <v>0</v>
      </c>
      <c r="DB125" s="132"/>
      <c r="DC125" s="91"/>
      <c r="DD125" s="132"/>
      <c r="DE125" s="68">
        <f t="shared" si="130"/>
        <v>0</v>
      </c>
      <c r="DF125" s="132"/>
      <c r="DG125" s="72">
        <f t="shared" si="131"/>
        <v>0</v>
      </c>
      <c r="DH125" s="132"/>
      <c r="DI125" s="72">
        <f t="shared" si="93"/>
        <v>0</v>
      </c>
      <c r="DJ125" s="72"/>
      <c r="DK125" s="326">
        <f t="shared" si="152"/>
        <v>0</v>
      </c>
      <c r="DL125" s="326">
        <f t="shared" si="153"/>
        <v>0</v>
      </c>
      <c r="DM125" s="326">
        <f t="shared" si="132"/>
        <v>0</v>
      </c>
      <c r="DN125" s="326">
        <f t="shared" si="133"/>
        <v>0</v>
      </c>
      <c r="DO125" s="326">
        <f t="shared" si="134"/>
        <v>0</v>
      </c>
      <c r="DP125" s="326">
        <f t="shared" si="154"/>
        <v>0</v>
      </c>
      <c r="DQ125" s="329">
        <f t="shared" si="155"/>
        <v>0</v>
      </c>
      <c r="DR125" s="72"/>
      <c r="DS125" s="372">
        <v>112</v>
      </c>
      <c r="DT125" s="68">
        <f t="shared" si="135"/>
        <v>0</v>
      </c>
      <c r="DV125" s="68">
        <f t="shared" si="136"/>
        <v>0</v>
      </c>
      <c r="DX125" s="91"/>
      <c r="DZ125" s="68">
        <f t="shared" si="137"/>
        <v>0</v>
      </c>
      <c r="EA125" s="132"/>
      <c r="EB125" s="72">
        <f t="shared" si="138"/>
        <v>0</v>
      </c>
      <c r="EC125" s="132"/>
      <c r="ED125" s="72">
        <f t="shared" si="94"/>
        <v>0</v>
      </c>
      <c r="EF125" s="364">
        <f t="shared" si="156"/>
        <v>0</v>
      </c>
      <c r="EG125" s="95">
        <f t="shared" si="157"/>
        <v>0</v>
      </c>
      <c r="EH125" s="379">
        <f>(INDEX('30 year Cash Flow'!$H$50:$AK$50,1,'Monthly Loan Amortization'!A125)/12)*$DV$9</f>
        <v>0</v>
      </c>
      <c r="EI125" s="326">
        <f t="shared" si="158"/>
        <v>0</v>
      </c>
      <c r="EJ125" s="326">
        <f t="shared" si="163"/>
        <v>0</v>
      </c>
      <c r="EK125" s="326">
        <f t="shared" si="159"/>
        <v>0</v>
      </c>
      <c r="EL125" s="329">
        <f t="shared" si="166"/>
        <v>0</v>
      </c>
      <c r="EM125" s="329"/>
      <c r="EN125" s="372">
        <v>112</v>
      </c>
      <c r="EO125" s="95">
        <f t="shared" si="140"/>
        <v>0</v>
      </c>
      <c r="EP125" s="132"/>
      <c r="EQ125" s="95">
        <f t="shared" si="141"/>
        <v>0</v>
      </c>
      <c r="ER125" s="132"/>
      <c r="ES125" s="91"/>
      <c r="ET125" s="132"/>
      <c r="EU125" s="95">
        <f t="shared" si="142"/>
        <v>0</v>
      </c>
      <c r="EV125" s="132"/>
      <c r="EW125" s="327">
        <f t="shared" si="143"/>
        <v>0</v>
      </c>
      <c r="EX125" s="132"/>
      <c r="EY125" s="327">
        <f t="shared" si="95"/>
        <v>0</v>
      </c>
      <c r="EZ125" s="132"/>
      <c r="FA125" s="364">
        <f t="shared" si="160"/>
        <v>0</v>
      </c>
      <c r="FB125" s="95">
        <f t="shared" si="161"/>
        <v>0</v>
      </c>
      <c r="FC125" s="379">
        <f>(INDEX('30 year Cash Flow'!$H$50:$AK$50,1,'Monthly Loan Amortization'!A125)/12)*$EQ$9</f>
        <v>0</v>
      </c>
      <c r="FD125" s="326">
        <f t="shared" si="164"/>
        <v>0</v>
      </c>
      <c r="FE125" s="326">
        <f t="shared" si="165"/>
        <v>0</v>
      </c>
      <c r="FF125" s="326">
        <f t="shared" si="162"/>
        <v>0</v>
      </c>
      <c r="FG125" s="329">
        <f t="shared" si="167"/>
        <v>0</v>
      </c>
    </row>
    <row r="126" spans="1:163" x14ac:dyDescent="0.25">
      <c r="A126" s="132">
        <f t="shared" si="145"/>
        <v>10</v>
      </c>
      <c r="B126" s="71">
        <v>113</v>
      </c>
      <c r="C126" s="68">
        <f t="shared" si="96"/>
        <v>0</v>
      </c>
      <c r="E126" s="68">
        <f t="shared" si="97"/>
        <v>0</v>
      </c>
      <c r="G126" s="91"/>
      <c r="I126" s="68">
        <f t="shared" si="98"/>
        <v>0</v>
      </c>
      <c r="K126" s="72">
        <f t="shared" si="99"/>
        <v>0</v>
      </c>
      <c r="M126" s="72">
        <f t="shared" si="87"/>
        <v>0</v>
      </c>
      <c r="N126" s="66"/>
      <c r="O126" s="69"/>
      <c r="Q126" s="71">
        <v>113</v>
      </c>
      <c r="R126" s="68">
        <f t="shared" si="100"/>
        <v>0</v>
      </c>
      <c r="T126" s="68">
        <f t="shared" si="101"/>
        <v>0</v>
      </c>
      <c r="V126" s="91"/>
      <c r="X126" s="68">
        <f t="shared" si="102"/>
        <v>0</v>
      </c>
      <c r="Z126" s="72">
        <f t="shared" si="103"/>
        <v>0</v>
      </c>
      <c r="AB126" s="72" t="e">
        <f t="shared" si="88"/>
        <v>#REF!</v>
      </c>
      <c r="AD126" s="69"/>
      <c r="AF126" s="71">
        <v>113</v>
      </c>
      <c r="AG126" s="68">
        <f t="shared" si="104"/>
        <v>0</v>
      </c>
      <c r="AI126" s="68">
        <f t="shared" si="105"/>
        <v>0</v>
      </c>
      <c r="AK126" s="91"/>
      <c r="AM126" s="68">
        <f t="shared" si="106"/>
        <v>0</v>
      </c>
      <c r="AO126" s="72">
        <f t="shared" si="107"/>
        <v>0</v>
      </c>
      <c r="AQ126" s="72" t="e">
        <f t="shared" si="89"/>
        <v>#REF!</v>
      </c>
      <c r="AS126" s="69"/>
      <c r="AU126" s="71">
        <v>113</v>
      </c>
      <c r="AV126" s="68">
        <f t="shared" si="108"/>
        <v>0</v>
      </c>
      <c r="AX126" s="68">
        <f t="shared" si="109"/>
        <v>0</v>
      </c>
      <c r="AZ126" s="91"/>
      <c r="BB126" s="68">
        <f t="shared" si="110"/>
        <v>0</v>
      </c>
      <c r="BD126" s="72">
        <f t="shared" si="111"/>
        <v>0</v>
      </c>
      <c r="BF126" s="72" t="e">
        <f t="shared" si="90"/>
        <v>#REF!</v>
      </c>
      <c r="BG126" s="72"/>
      <c r="BH126" s="71">
        <v>113</v>
      </c>
      <c r="BI126" s="68">
        <f t="shared" si="112"/>
        <v>0</v>
      </c>
      <c r="BJ126" s="132"/>
      <c r="BK126" s="68">
        <f t="shared" si="113"/>
        <v>0</v>
      </c>
      <c r="BL126" s="132"/>
      <c r="BM126" s="91"/>
      <c r="BN126" s="132"/>
      <c r="BO126" s="68">
        <f t="shared" si="114"/>
        <v>0</v>
      </c>
      <c r="BP126" s="132"/>
      <c r="BQ126" s="72">
        <f t="shared" si="115"/>
        <v>0</v>
      </c>
      <c r="BR126" s="132"/>
      <c r="BS126" s="72">
        <f t="shared" si="91"/>
        <v>0</v>
      </c>
      <c r="BT126" s="72"/>
      <c r="BU126" s="326">
        <f t="shared" si="146"/>
        <v>0</v>
      </c>
      <c r="BV126" s="326">
        <f t="shared" si="116"/>
        <v>0</v>
      </c>
      <c r="BW126" s="326">
        <f t="shared" si="117"/>
        <v>0</v>
      </c>
      <c r="BX126" s="326">
        <f t="shared" si="118"/>
        <v>0</v>
      </c>
      <c r="BY126" s="326">
        <f t="shared" si="119"/>
        <v>0</v>
      </c>
      <c r="BZ126" s="326">
        <f t="shared" si="147"/>
        <v>0</v>
      </c>
      <c r="CA126" s="329">
        <f t="shared" si="120"/>
        <v>0</v>
      </c>
      <c r="CB126" s="132"/>
      <c r="CC126" s="71">
        <v>113</v>
      </c>
      <c r="CD126" s="68">
        <f t="shared" si="121"/>
        <v>0</v>
      </c>
      <c r="CE126" s="132"/>
      <c r="CF126" s="68">
        <f t="shared" si="122"/>
        <v>0</v>
      </c>
      <c r="CG126" s="132"/>
      <c r="CH126" s="91"/>
      <c r="CI126" s="132"/>
      <c r="CJ126" s="68">
        <f t="shared" si="123"/>
        <v>0</v>
      </c>
      <c r="CK126" s="132"/>
      <c r="CL126" s="72">
        <f t="shared" si="124"/>
        <v>0</v>
      </c>
      <c r="CM126" s="132"/>
      <c r="CN126" s="72">
        <f t="shared" si="92"/>
        <v>0</v>
      </c>
      <c r="CO126" s="132"/>
      <c r="CP126" s="326">
        <f t="shared" si="148"/>
        <v>0</v>
      </c>
      <c r="CQ126" s="326">
        <f t="shared" si="149"/>
        <v>0</v>
      </c>
      <c r="CR126" s="326">
        <f t="shared" si="150"/>
        <v>0</v>
      </c>
      <c r="CS126" s="326">
        <f t="shared" si="125"/>
        <v>0</v>
      </c>
      <c r="CT126" s="326">
        <f t="shared" si="126"/>
        <v>0</v>
      </c>
      <c r="CU126" s="326">
        <f t="shared" si="151"/>
        <v>0</v>
      </c>
      <c r="CV126" s="329">
        <f t="shared" si="127"/>
        <v>0</v>
      </c>
      <c r="CW126" s="69"/>
      <c r="CX126" s="71">
        <v>113</v>
      </c>
      <c r="CY126" s="68">
        <f t="shared" si="128"/>
        <v>0</v>
      </c>
      <c r="CZ126" s="132"/>
      <c r="DA126" s="68">
        <f t="shared" si="129"/>
        <v>0</v>
      </c>
      <c r="DB126" s="132"/>
      <c r="DC126" s="91"/>
      <c r="DD126" s="132"/>
      <c r="DE126" s="68">
        <f t="shared" si="130"/>
        <v>0</v>
      </c>
      <c r="DF126" s="132"/>
      <c r="DG126" s="72">
        <f t="shared" si="131"/>
        <v>0</v>
      </c>
      <c r="DH126" s="132"/>
      <c r="DI126" s="72">
        <f t="shared" si="93"/>
        <v>0</v>
      </c>
      <c r="DJ126" s="72"/>
      <c r="DK126" s="326">
        <f t="shared" si="152"/>
        <v>0</v>
      </c>
      <c r="DL126" s="326">
        <f t="shared" si="153"/>
        <v>0</v>
      </c>
      <c r="DM126" s="326">
        <f t="shared" si="132"/>
        <v>0</v>
      </c>
      <c r="DN126" s="326">
        <f t="shared" si="133"/>
        <v>0</v>
      </c>
      <c r="DO126" s="326">
        <f t="shared" si="134"/>
        <v>0</v>
      </c>
      <c r="DP126" s="326">
        <f t="shared" si="154"/>
        <v>0</v>
      </c>
      <c r="DQ126" s="329">
        <f t="shared" si="155"/>
        <v>0</v>
      </c>
      <c r="DR126" s="72"/>
      <c r="DS126" s="372">
        <v>113</v>
      </c>
      <c r="DT126" s="68">
        <f t="shared" si="135"/>
        <v>0</v>
      </c>
      <c r="DV126" s="68">
        <f t="shared" si="136"/>
        <v>0</v>
      </c>
      <c r="DX126" s="91"/>
      <c r="DZ126" s="68">
        <f t="shared" si="137"/>
        <v>0</v>
      </c>
      <c r="EA126" s="132"/>
      <c r="EB126" s="72">
        <f t="shared" si="138"/>
        <v>0</v>
      </c>
      <c r="EC126" s="132"/>
      <c r="ED126" s="72">
        <f t="shared" si="94"/>
        <v>0</v>
      </c>
      <c r="EF126" s="364">
        <f t="shared" si="156"/>
        <v>0</v>
      </c>
      <c r="EG126" s="95">
        <f t="shared" si="157"/>
        <v>0</v>
      </c>
      <c r="EH126" s="379">
        <f>(INDEX('30 year Cash Flow'!$H$50:$AK$50,1,'Monthly Loan Amortization'!A126)/12)*$DV$9</f>
        <v>0</v>
      </c>
      <c r="EI126" s="326">
        <f t="shared" si="158"/>
        <v>0</v>
      </c>
      <c r="EJ126" s="326">
        <f t="shared" si="163"/>
        <v>0</v>
      </c>
      <c r="EK126" s="326">
        <f t="shared" si="159"/>
        <v>0</v>
      </c>
      <c r="EL126" s="329">
        <f t="shared" si="166"/>
        <v>0</v>
      </c>
      <c r="EM126" s="329"/>
      <c r="EN126" s="372">
        <v>113</v>
      </c>
      <c r="EO126" s="95">
        <f t="shared" si="140"/>
        <v>0</v>
      </c>
      <c r="EP126" s="132"/>
      <c r="EQ126" s="95">
        <f t="shared" si="141"/>
        <v>0</v>
      </c>
      <c r="ER126" s="132"/>
      <c r="ES126" s="91"/>
      <c r="ET126" s="132"/>
      <c r="EU126" s="95">
        <f t="shared" si="142"/>
        <v>0</v>
      </c>
      <c r="EV126" s="132"/>
      <c r="EW126" s="327">
        <f t="shared" si="143"/>
        <v>0</v>
      </c>
      <c r="EX126" s="132"/>
      <c r="EY126" s="327">
        <f t="shared" si="95"/>
        <v>0</v>
      </c>
      <c r="EZ126" s="132"/>
      <c r="FA126" s="364">
        <f t="shared" si="160"/>
        <v>0</v>
      </c>
      <c r="FB126" s="95">
        <f t="shared" si="161"/>
        <v>0</v>
      </c>
      <c r="FC126" s="379">
        <f>(INDEX('30 year Cash Flow'!$H$50:$AK$50,1,'Monthly Loan Amortization'!A126)/12)*$EQ$9</f>
        <v>0</v>
      </c>
      <c r="FD126" s="326">
        <f t="shared" si="164"/>
        <v>0</v>
      </c>
      <c r="FE126" s="326">
        <f t="shared" si="165"/>
        <v>0</v>
      </c>
      <c r="FF126" s="326">
        <f t="shared" si="162"/>
        <v>0</v>
      </c>
      <c r="FG126" s="329">
        <f t="shared" si="167"/>
        <v>0</v>
      </c>
    </row>
    <row r="127" spans="1:163" x14ac:dyDescent="0.25">
      <c r="A127" s="132">
        <f t="shared" si="145"/>
        <v>10</v>
      </c>
      <c r="B127" s="71">
        <v>114</v>
      </c>
      <c r="C127" s="68">
        <f t="shared" si="96"/>
        <v>0</v>
      </c>
      <c r="E127" s="68">
        <f t="shared" si="97"/>
        <v>0</v>
      </c>
      <c r="G127" s="91"/>
      <c r="I127" s="68">
        <f t="shared" si="98"/>
        <v>0</v>
      </c>
      <c r="K127" s="72">
        <f t="shared" si="99"/>
        <v>0</v>
      </c>
      <c r="M127" s="72">
        <f t="shared" si="87"/>
        <v>0</v>
      </c>
      <c r="N127" s="66"/>
      <c r="O127" s="69"/>
      <c r="Q127" s="71">
        <v>114</v>
      </c>
      <c r="R127" s="68">
        <f t="shared" si="100"/>
        <v>0</v>
      </c>
      <c r="T127" s="68">
        <f t="shared" si="101"/>
        <v>0</v>
      </c>
      <c r="V127" s="91"/>
      <c r="X127" s="68">
        <f t="shared" si="102"/>
        <v>0</v>
      </c>
      <c r="Z127" s="72">
        <f t="shared" si="103"/>
        <v>0</v>
      </c>
      <c r="AB127" s="72" t="e">
        <f t="shared" si="88"/>
        <v>#REF!</v>
      </c>
      <c r="AD127" s="69"/>
      <c r="AF127" s="71">
        <v>114</v>
      </c>
      <c r="AG127" s="68">
        <f t="shared" si="104"/>
        <v>0</v>
      </c>
      <c r="AI127" s="68">
        <f t="shared" si="105"/>
        <v>0</v>
      </c>
      <c r="AK127" s="91"/>
      <c r="AM127" s="68">
        <f t="shared" si="106"/>
        <v>0</v>
      </c>
      <c r="AO127" s="72">
        <f t="shared" si="107"/>
        <v>0</v>
      </c>
      <c r="AQ127" s="72" t="e">
        <f t="shared" si="89"/>
        <v>#REF!</v>
      </c>
      <c r="AS127" s="69"/>
      <c r="AU127" s="71">
        <v>114</v>
      </c>
      <c r="AV127" s="68">
        <f t="shared" si="108"/>
        <v>0</v>
      </c>
      <c r="AX127" s="68">
        <f t="shared" si="109"/>
        <v>0</v>
      </c>
      <c r="AZ127" s="91"/>
      <c r="BB127" s="68">
        <f t="shared" si="110"/>
        <v>0</v>
      </c>
      <c r="BD127" s="72">
        <f t="shared" si="111"/>
        <v>0</v>
      </c>
      <c r="BF127" s="72" t="e">
        <f t="shared" si="90"/>
        <v>#REF!</v>
      </c>
      <c r="BG127" s="72"/>
      <c r="BH127" s="71">
        <v>114</v>
      </c>
      <c r="BI127" s="68">
        <f t="shared" si="112"/>
        <v>0</v>
      </c>
      <c r="BJ127" s="132"/>
      <c r="BK127" s="68">
        <f t="shared" si="113"/>
        <v>0</v>
      </c>
      <c r="BL127" s="132"/>
      <c r="BM127" s="91"/>
      <c r="BN127" s="132"/>
      <c r="BO127" s="68">
        <f t="shared" si="114"/>
        <v>0</v>
      </c>
      <c r="BP127" s="132"/>
      <c r="BQ127" s="72">
        <f t="shared" si="115"/>
        <v>0</v>
      </c>
      <c r="BR127" s="132"/>
      <c r="BS127" s="72">
        <f t="shared" si="91"/>
        <v>0</v>
      </c>
      <c r="BT127" s="72"/>
      <c r="BU127" s="326">
        <f t="shared" si="146"/>
        <v>0</v>
      </c>
      <c r="BV127" s="326">
        <f t="shared" si="116"/>
        <v>0</v>
      </c>
      <c r="BW127" s="326">
        <f t="shared" si="117"/>
        <v>0</v>
      </c>
      <c r="BX127" s="326">
        <f t="shared" si="118"/>
        <v>0</v>
      </c>
      <c r="BY127" s="326">
        <f t="shared" si="119"/>
        <v>0</v>
      </c>
      <c r="BZ127" s="326">
        <f t="shared" si="147"/>
        <v>0</v>
      </c>
      <c r="CA127" s="329">
        <f t="shared" si="120"/>
        <v>0</v>
      </c>
      <c r="CB127" s="132"/>
      <c r="CC127" s="71">
        <v>114</v>
      </c>
      <c r="CD127" s="68">
        <f t="shared" si="121"/>
        <v>0</v>
      </c>
      <c r="CE127" s="132"/>
      <c r="CF127" s="68">
        <f t="shared" si="122"/>
        <v>0</v>
      </c>
      <c r="CG127" s="132"/>
      <c r="CH127" s="91"/>
      <c r="CI127" s="132"/>
      <c r="CJ127" s="68">
        <f t="shared" si="123"/>
        <v>0</v>
      </c>
      <c r="CK127" s="132"/>
      <c r="CL127" s="72">
        <f t="shared" si="124"/>
        <v>0</v>
      </c>
      <c r="CM127" s="132"/>
      <c r="CN127" s="72">
        <f t="shared" si="92"/>
        <v>0</v>
      </c>
      <c r="CO127" s="132"/>
      <c r="CP127" s="326">
        <f t="shared" si="148"/>
        <v>0</v>
      </c>
      <c r="CQ127" s="326">
        <f t="shared" si="149"/>
        <v>0</v>
      </c>
      <c r="CR127" s="326">
        <f t="shared" si="150"/>
        <v>0</v>
      </c>
      <c r="CS127" s="326">
        <f t="shared" si="125"/>
        <v>0</v>
      </c>
      <c r="CT127" s="326">
        <f t="shared" si="126"/>
        <v>0</v>
      </c>
      <c r="CU127" s="326">
        <f t="shared" si="151"/>
        <v>0</v>
      </c>
      <c r="CV127" s="329">
        <f t="shared" si="127"/>
        <v>0</v>
      </c>
      <c r="CW127" s="69"/>
      <c r="CX127" s="71">
        <v>114</v>
      </c>
      <c r="CY127" s="68">
        <f t="shared" si="128"/>
        <v>0</v>
      </c>
      <c r="CZ127" s="132"/>
      <c r="DA127" s="68">
        <f t="shared" si="129"/>
        <v>0</v>
      </c>
      <c r="DB127" s="132"/>
      <c r="DC127" s="91"/>
      <c r="DD127" s="132"/>
      <c r="DE127" s="68">
        <f t="shared" si="130"/>
        <v>0</v>
      </c>
      <c r="DF127" s="132"/>
      <c r="DG127" s="72">
        <f t="shared" si="131"/>
        <v>0</v>
      </c>
      <c r="DH127" s="132"/>
      <c r="DI127" s="72">
        <f t="shared" si="93"/>
        <v>0</v>
      </c>
      <c r="DJ127" s="72"/>
      <c r="DK127" s="326">
        <f t="shared" si="152"/>
        <v>0</v>
      </c>
      <c r="DL127" s="326">
        <f t="shared" si="153"/>
        <v>0</v>
      </c>
      <c r="DM127" s="326">
        <f t="shared" si="132"/>
        <v>0</v>
      </c>
      <c r="DN127" s="326">
        <f t="shared" si="133"/>
        <v>0</v>
      </c>
      <c r="DO127" s="326">
        <f t="shared" si="134"/>
        <v>0</v>
      </c>
      <c r="DP127" s="326">
        <f t="shared" si="154"/>
        <v>0</v>
      </c>
      <c r="DQ127" s="329">
        <f t="shared" si="155"/>
        <v>0</v>
      </c>
      <c r="DR127" s="72"/>
      <c r="DS127" s="372">
        <v>114</v>
      </c>
      <c r="DT127" s="68">
        <f t="shared" si="135"/>
        <v>0</v>
      </c>
      <c r="DV127" s="68">
        <f t="shared" si="136"/>
        <v>0</v>
      </c>
      <c r="DX127" s="91"/>
      <c r="DZ127" s="68">
        <f t="shared" si="137"/>
        <v>0</v>
      </c>
      <c r="EA127" s="132"/>
      <c r="EB127" s="72">
        <f t="shared" si="138"/>
        <v>0</v>
      </c>
      <c r="EC127" s="132"/>
      <c r="ED127" s="72">
        <f t="shared" si="94"/>
        <v>0</v>
      </c>
      <c r="EF127" s="364">
        <f t="shared" si="156"/>
        <v>0</v>
      </c>
      <c r="EG127" s="95">
        <f t="shared" si="157"/>
        <v>0</v>
      </c>
      <c r="EH127" s="379">
        <f>(INDEX('30 year Cash Flow'!$H$50:$AK$50,1,'Monthly Loan Amortization'!A127)/12)*$DV$9</f>
        <v>0</v>
      </c>
      <c r="EI127" s="326">
        <f t="shared" si="158"/>
        <v>0</v>
      </c>
      <c r="EJ127" s="326">
        <f t="shared" si="163"/>
        <v>0</v>
      </c>
      <c r="EK127" s="326">
        <f t="shared" si="159"/>
        <v>0</v>
      </c>
      <c r="EL127" s="329">
        <f t="shared" si="166"/>
        <v>0</v>
      </c>
      <c r="EM127" s="329"/>
      <c r="EN127" s="372">
        <v>114</v>
      </c>
      <c r="EO127" s="95">
        <f t="shared" si="140"/>
        <v>0</v>
      </c>
      <c r="EP127" s="132"/>
      <c r="EQ127" s="95">
        <f t="shared" si="141"/>
        <v>0</v>
      </c>
      <c r="ER127" s="132"/>
      <c r="ES127" s="91"/>
      <c r="ET127" s="132"/>
      <c r="EU127" s="95">
        <f t="shared" si="142"/>
        <v>0</v>
      </c>
      <c r="EV127" s="132"/>
      <c r="EW127" s="327">
        <f t="shared" si="143"/>
        <v>0</v>
      </c>
      <c r="EX127" s="132"/>
      <c r="EY127" s="327">
        <f t="shared" si="95"/>
        <v>0</v>
      </c>
      <c r="EZ127" s="132"/>
      <c r="FA127" s="364">
        <f t="shared" si="160"/>
        <v>0</v>
      </c>
      <c r="FB127" s="95">
        <f t="shared" si="161"/>
        <v>0</v>
      </c>
      <c r="FC127" s="379">
        <f>(INDEX('30 year Cash Flow'!$H$50:$AK$50,1,'Monthly Loan Amortization'!A127)/12)*$EQ$9</f>
        <v>0</v>
      </c>
      <c r="FD127" s="326">
        <f t="shared" si="164"/>
        <v>0</v>
      </c>
      <c r="FE127" s="326">
        <f t="shared" si="165"/>
        <v>0</v>
      </c>
      <c r="FF127" s="326">
        <f t="shared" si="162"/>
        <v>0</v>
      </c>
      <c r="FG127" s="329">
        <f t="shared" si="167"/>
        <v>0</v>
      </c>
    </row>
    <row r="128" spans="1:163" x14ac:dyDescent="0.25">
      <c r="A128" s="132">
        <f t="shared" si="145"/>
        <v>10</v>
      </c>
      <c r="B128" s="71">
        <v>115</v>
      </c>
      <c r="C128" s="68">
        <f t="shared" si="96"/>
        <v>0</v>
      </c>
      <c r="E128" s="68">
        <f t="shared" si="97"/>
        <v>0</v>
      </c>
      <c r="G128" s="91"/>
      <c r="I128" s="68">
        <f t="shared" si="98"/>
        <v>0</v>
      </c>
      <c r="K128" s="72">
        <f t="shared" si="99"/>
        <v>0</v>
      </c>
      <c r="M128" s="72">
        <f t="shared" si="87"/>
        <v>0</v>
      </c>
      <c r="N128" s="66"/>
      <c r="O128" s="69"/>
      <c r="Q128" s="71">
        <v>115</v>
      </c>
      <c r="R128" s="68">
        <f t="shared" si="100"/>
        <v>0</v>
      </c>
      <c r="T128" s="68">
        <f t="shared" si="101"/>
        <v>0</v>
      </c>
      <c r="V128" s="91"/>
      <c r="X128" s="68">
        <f t="shared" si="102"/>
        <v>0</v>
      </c>
      <c r="Z128" s="72">
        <f t="shared" si="103"/>
        <v>0</v>
      </c>
      <c r="AB128" s="72" t="e">
        <f t="shared" si="88"/>
        <v>#REF!</v>
      </c>
      <c r="AD128" s="69"/>
      <c r="AF128" s="71">
        <v>115</v>
      </c>
      <c r="AG128" s="68">
        <f t="shared" si="104"/>
        <v>0</v>
      </c>
      <c r="AI128" s="68">
        <f t="shared" si="105"/>
        <v>0</v>
      </c>
      <c r="AK128" s="91"/>
      <c r="AM128" s="68">
        <f t="shared" si="106"/>
        <v>0</v>
      </c>
      <c r="AO128" s="72">
        <f t="shared" si="107"/>
        <v>0</v>
      </c>
      <c r="AQ128" s="72" t="e">
        <f t="shared" si="89"/>
        <v>#REF!</v>
      </c>
      <c r="AS128" s="69"/>
      <c r="AU128" s="71">
        <v>115</v>
      </c>
      <c r="AV128" s="68">
        <f t="shared" si="108"/>
        <v>0</v>
      </c>
      <c r="AX128" s="68">
        <f t="shared" si="109"/>
        <v>0</v>
      </c>
      <c r="AZ128" s="91"/>
      <c r="BB128" s="68">
        <f t="shared" si="110"/>
        <v>0</v>
      </c>
      <c r="BD128" s="72">
        <f t="shared" si="111"/>
        <v>0</v>
      </c>
      <c r="BF128" s="72" t="e">
        <f t="shared" si="90"/>
        <v>#REF!</v>
      </c>
      <c r="BG128" s="72"/>
      <c r="BH128" s="71">
        <v>115</v>
      </c>
      <c r="BI128" s="68">
        <f t="shared" si="112"/>
        <v>0</v>
      </c>
      <c r="BJ128" s="132"/>
      <c r="BK128" s="68">
        <f t="shared" si="113"/>
        <v>0</v>
      </c>
      <c r="BL128" s="132"/>
      <c r="BM128" s="91"/>
      <c r="BN128" s="132"/>
      <c r="BO128" s="68">
        <f t="shared" si="114"/>
        <v>0</v>
      </c>
      <c r="BP128" s="132"/>
      <c r="BQ128" s="72">
        <f t="shared" si="115"/>
        <v>0</v>
      </c>
      <c r="BR128" s="132"/>
      <c r="BS128" s="72">
        <f t="shared" si="91"/>
        <v>0</v>
      </c>
      <c r="BT128" s="72"/>
      <c r="BU128" s="326">
        <f t="shared" si="146"/>
        <v>0</v>
      </c>
      <c r="BV128" s="326">
        <f t="shared" si="116"/>
        <v>0</v>
      </c>
      <c r="BW128" s="326">
        <f t="shared" si="117"/>
        <v>0</v>
      </c>
      <c r="BX128" s="326">
        <f t="shared" si="118"/>
        <v>0</v>
      </c>
      <c r="BY128" s="326">
        <f t="shared" si="119"/>
        <v>0</v>
      </c>
      <c r="BZ128" s="326">
        <f t="shared" si="147"/>
        <v>0</v>
      </c>
      <c r="CA128" s="329">
        <f t="shared" si="120"/>
        <v>0</v>
      </c>
      <c r="CB128" s="132"/>
      <c r="CC128" s="71">
        <v>115</v>
      </c>
      <c r="CD128" s="68">
        <f t="shared" si="121"/>
        <v>0</v>
      </c>
      <c r="CE128" s="132"/>
      <c r="CF128" s="68">
        <f t="shared" si="122"/>
        <v>0</v>
      </c>
      <c r="CG128" s="132"/>
      <c r="CH128" s="91"/>
      <c r="CI128" s="132"/>
      <c r="CJ128" s="68">
        <f t="shared" si="123"/>
        <v>0</v>
      </c>
      <c r="CK128" s="132"/>
      <c r="CL128" s="72">
        <f t="shared" si="124"/>
        <v>0</v>
      </c>
      <c r="CM128" s="132"/>
      <c r="CN128" s="72">
        <f t="shared" si="92"/>
        <v>0</v>
      </c>
      <c r="CO128" s="132"/>
      <c r="CP128" s="326">
        <f t="shared" si="148"/>
        <v>0</v>
      </c>
      <c r="CQ128" s="326">
        <f t="shared" si="149"/>
        <v>0</v>
      </c>
      <c r="CR128" s="326">
        <f t="shared" si="150"/>
        <v>0</v>
      </c>
      <c r="CS128" s="326">
        <f t="shared" si="125"/>
        <v>0</v>
      </c>
      <c r="CT128" s="326">
        <f t="shared" si="126"/>
        <v>0</v>
      </c>
      <c r="CU128" s="326">
        <f t="shared" si="151"/>
        <v>0</v>
      </c>
      <c r="CV128" s="329">
        <f t="shared" si="127"/>
        <v>0</v>
      </c>
      <c r="CW128" s="69"/>
      <c r="CX128" s="71">
        <v>115</v>
      </c>
      <c r="CY128" s="68">
        <f t="shared" si="128"/>
        <v>0</v>
      </c>
      <c r="CZ128" s="132"/>
      <c r="DA128" s="68">
        <f t="shared" si="129"/>
        <v>0</v>
      </c>
      <c r="DB128" s="132"/>
      <c r="DC128" s="91"/>
      <c r="DD128" s="132"/>
      <c r="DE128" s="68">
        <f t="shared" si="130"/>
        <v>0</v>
      </c>
      <c r="DF128" s="132"/>
      <c r="DG128" s="72">
        <f t="shared" si="131"/>
        <v>0</v>
      </c>
      <c r="DH128" s="132"/>
      <c r="DI128" s="72">
        <f t="shared" si="93"/>
        <v>0</v>
      </c>
      <c r="DJ128" s="72"/>
      <c r="DK128" s="326">
        <f t="shared" si="152"/>
        <v>0</v>
      </c>
      <c r="DL128" s="326">
        <f t="shared" si="153"/>
        <v>0</v>
      </c>
      <c r="DM128" s="326">
        <f t="shared" si="132"/>
        <v>0</v>
      </c>
      <c r="DN128" s="326">
        <f t="shared" si="133"/>
        <v>0</v>
      </c>
      <c r="DO128" s="326">
        <f t="shared" si="134"/>
        <v>0</v>
      </c>
      <c r="DP128" s="326">
        <f t="shared" si="154"/>
        <v>0</v>
      </c>
      <c r="DQ128" s="329">
        <f t="shared" si="155"/>
        <v>0</v>
      </c>
      <c r="DR128" s="72"/>
      <c r="DS128" s="372">
        <v>115</v>
      </c>
      <c r="DT128" s="68">
        <f t="shared" si="135"/>
        <v>0</v>
      </c>
      <c r="DV128" s="68">
        <f t="shared" si="136"/>
        <v>0</v>
      </c>
      <c r="DX128" s="91"/>
      <c r="DZ128" s="68">
        <f t="shared" si="137"/>
        <v>0</v>
      </c>
      <c r="EA128" s="132"/>
      <c r="EB128" s="72">
        <f t="shared" si="138"/>
        <v>0</v>
      </c>
      <c r="EC128" s="132"/>
      <c r="ED128" s="72">
        <f t="shared" si="94"/>
        <v>0</v>
      </c>
      <c r="EF128" s="364">
        <f t="shared" si="156"/>
        <v>0</v>
      </c>
      <c r="EG128" s="95">
        <f t="shared" si="157"/>
        <v>0</v>
      </c>
      <c r="EH128" s="379">
        <f>(INDEX('30 year Cash Flow'!$H$50:$AK$50,1,'Monthly Loan Amortization'!A128)/12)*$DV$9</f>
        <v>0</v>
      </c>
      <c r="EI128" s="326">
        <f t="shared" si="158"/>
        <v>0</v>
      </c>
      <c r="EJ128" s="326">
        <f t="shared" si="163"/>
        <v>0</v>
      </c>
      <c r="EK128" s="326">
        <f t="shared" si="159"/>
        <v>0</v>
      </c>
      <c r="EL128" s="329">
        <f t="shared" si="166"/>
        <v>0</v>
      </c>
      <c r="EM128" s="329"/>
      <c r="EN128" s="372">
        <v>115</v>
      </c>
      <c r="EO128" s="95">
        <f t="shared" si="140"/>
        <v>0</v>
      </c>
      <c r="EP128" s="132"/>
      <c r="EQ128" s="95">
        <f t="shared" si="141"/>
        <v>0</v>
      </c>
      <c r="ER128" s="132"/>
      <c r="ES128" s="91"/>
      <c r="ET128" s="132"/>
      <c r="EU128" s="95">
        <f t="shared" si="142"/>
        <v>0</v>
      </c>
      <c r="EV128" s="132"/>
      <c r="EW128" s="327">
        <f t="shared" si="143"/>
        <v>0</v>
      </c>
      <c r="EX128" s="132"/>
      <c r="EY128" s="327">
        <f t="shared" si="95"/>
        <v>0</v>
      </c>
      <c r="EZ128" s="132"/>
      <c r="FA128" s="364">
        <f t="shared" si="160"/>
        <v>0</v>
      </c>
      <c r="FB128" s="95">
        <f t="shared" si="161"/>
        <v>0</v>
      </c>
      <c r="FC128" s="379">
        <f>(INDEX('30 year Cash Flow'!$H$50:$AK$50,1,'Monthly Loan Amortization'!A128)/12)*$EQ$9</f>
        <v>0</v>
      </c>
      <c r="FD128" s="326">
        <f t="shared" si="164"/>
        <v>0</v>
      </c>
      <c r="FE128" s="326">
        <f t="shared" si="165"/>
        <v>0</v>
      </c>
      <c r="FF128" s="326">
        <f t="shared" si="162"/>
        <v>0</v>
      </c>
      <c r="FG128" s="329">
        <f t="shared" si="167"/>
        <v>0</v>
      </c>
    </row>
    <row r="129" spans="1:163" x14ac:dyDescent="0.25">
      <c r="A129" s="132">
        <f t="shared" si="145"/>
        <v>10</v>
      </c>
      <c r="B129" s="71">
        <v>116</v>
      </c>
      <c r="C129" s="68">
        <f t="shared" si="96"/>
        <v>0</v>
      </c>
      <c r="E129" s="68">
        <f t="shared" si="97"/>
        <v>0</v>
      </c>
      <c r="G129" s="91"/>
      <c r="I129" s="68">
        <f t="shared" si="98"/>
        <v>0</v>
      </c>
      <c r="K129" s="72">
        <f t="shared" si="99"/>
        <v>0</v>
      </c>
      <c r="M129" s="72">
        <f t="shared" si="87"/>
        <v>0</v>
      </c>
      <c r="N129" s="66"/>
      <c r="O129" s="69"/>
      <c r="Q129" s="71">
        <v>116</v>
      </c>
      <c r="R129" s="68">
        <f t="shared" si="100"/>
        <v>0</v>
      </c>
      <c r="T129" s="68">
        <f t="shared" si="101"/>
        <v>0</v>
      </c>
      <c r="V129" s="91"/>
      <c r="X129" s="68">
        <f t="shared" si="102"/>
        <v>0</v>
      </c>
      <c r="Z129" s="72">
        <f t="shared" si="103"/>
        <v>0</v>
      </c>
      <c r="AB129" s="72" t="e">
        <f t="shared" si="88"/>
        <v>#REF!</v>
      </c>
      <c r="AD129" s="69"/>
      <c r="AF129" s="71">
        <v>116</v>
      </c>
      <c r="AG129" s="68">
        <f t="shared" si="104"/>
        <v>0</v>
      </c>
      <c r="AI129" s="68">
        <f t="shared" si="105"/>
        <v>0</v>
      </c>
      <c r="AK129" s="91"/>
      <c r="AM129" s="68">
        <f t="shared" si="106"/>
        <v>0</v>
      </c>
      <c r="AO129" s="72">
        <f t="shared" si="107"/>
        <v>0</v>
      </c>
      <c r="AQ129" s="72" t="e">
        <f t="shared" si="89"/>
        <v>#REF!</v>
      </c>
      <c r="AS129" s="69"/>
      <c r="AU129" s="71">
        <v>116</v>
      </c>
      <c r="AV129" s="68">
        <f t="shared" si="108"/>
        <v>0</v>
      </c>
      <c r="AX129" s="68">
        <f t="shared" si="109"/>
        <v>0</v>
      </c>
      <c r="AZ129" s="91"/>
      <c r="BB129" s="68">
        <f t="shared" si="110"/>
        <v>0</v>
      </c>
      <c r="BD129" s="72">
        <f t="shared" si="111"/>
        <v>0</v>
      </c>
      <c r="BF129" s="72" t="e">
        <f t="shared" si="90"/>
        <v>#REF!</v>
      </c>
      <c r="BG129" s="72"/>
      <c r="BH129" s="71">
        <v>116</v>
      </c>
      <c r="BI129" s="68">
        <f t="shared" si="112"/>
        <v>0</v>
      </c>
      <c r="BJ129" s="132"/>
      <c r="BK129" s="68">
        <f t="shared" si="113"/>
        <v>0</v>
      </c>
      <c r="BL129" s="132"/>
      <c r="BM129" s="91"/>
      <c r="BN129" s="132"/>
      <c r="BO129" s="68">
        <f t="shared" si="114"/>
        <v>0</v>
      </c>
      <c r="BP129" s="132"/>
      <c r="BQ129" s="72">
        <f t="shared" si="115"/>
        <v>0</v>
      </c>
      <c r="BR129" s="132"/>
      <c r="BS129" s="72">
        <f t="shared" si="91"/>
        <v>0</v>
      </c>
      <c r="BT129" s="72"/>
      <c r="BU129" s="326">
        <f t="shared" si="146"/>
        <v>0</v>
      </c>
      <c r="BV129" s="326">
        <f t="shared" si="116"/>
        <v>0</v>
      </c>
      <c r="BW129" s="326">
        <f t="shared" si="117"/>
        <v>0</v>
      </c>
      <c r="BX129" s="326">
        <f t="shared" si="118"/>
        <v>0</v>
      </c>
      <c r="BY129" s="326">
        <f t="shared" si="119"/>
        <v>0</v>
      </c>
      <c r="BZ129" s="326">
        <f t="shared" si="147"/>
        <v>0</v>
      </c>
      <c r="CA129" s="329">
        <f t="shared" si="120"/>
        <v>0</v>
      </c>
      <c r="CB129" s="132"/>
      <c r="CC129" s="71">
        <v>116</v>
      </c>
      <c r="CD129" s="68">
        <f t="shared" si="121"/>
        <v>0</v>
      </c>
      <c r="CE129" s="132"/>
      <c r="CF129" s="68">
        <f t="shared" si="122"/>
        <v>0</v>
      </c>
      <c r="CG129" s="132"/>
      <c r="CH129" s="91"/>
      <c r="CI129" s="132"/>
      <c r="CJ129" s="68">
        <f t="shared" si="123"/>
        <v>0</v>
      </c>
      <c r="CK129" s="132"/>
      <c r="CL129" s="72">
        <f t="shared" si="124"/>
        <v>0</v>
      </c>
      <c r="CM129" s="132"/>
      <c r="CN129" s="72">
        <f t="shared" si="92"/>
        <v>0</v>
      </c>
      <c r="CO129" s="132"/>
      <c r="CP129" s="326">
        <f t="shared" si="148"/>
        <v>0</v>
      </c>
      <c r="CQ129" s="326">
        <f t="shared" si="149"/>
        <v>0</v>
      </c>
      <c r="CR129" s="326">
        <f t="shared" si="150"/>
        <v>0</v>
      </c>
      <c r="CS129" s="326">
        <f t="shared" si="125"/>
        <v>0</v>
      </c>
      <c r="CT129" s="326">
        <f t="shared" si="126"/>
        <v>0</v>
      </c>
      <c r="CU129" s="326">
        <f t="shared" si="151"/>
        <v>0</v>
      </c>
      <c r="CV129" s="329">
        <f t="shared" si="127"/>
        <v>0</v>
      </c>
      <c r="CW129" s="69"/>
      <c r="CX129" s="71">
        <v>116</v>
      </c>
      <c r="CY129" s="68">
        <f t="shared" si="128"/>
        <v>0</v>
      </c>
      <c r="CZ129" s="132"/>
      <c r="DA129" s="68">
        <f t="shared" si="129"/>
        <v>0</v>
      </c>
      <c r="DB129" s="132"/>
      <c r="DC129" s="91"/>
      <c r="DD129" s="132"/>
      <c r="DE129" s="68">
        <f t="shared" si="130"/>
        <v>0</v>
      </c>
      <c r="DF129" s="132"/>
      <c r="DG129" s="72">
        <f t="shared" si="131"/>
        <v>0</v>
      </c>
      <c r="DH129" s="132"/>
      <c r="DI129" s="72">
        <f t="shared" si="93"/>
        <v>0</v>
      </c>
      <c r="DJ129" s="72"/>
      <c r="DK129" s="326">
        <f t="shared" si="152"/>
        <v>0</v>
      </c>
      <c r="DL129" s="326">
        <f t="shared" si="153"/>
        <v>0</v>
      </c>
      <c r="DM129" s="326">
        <f t="shared" si="132"/>
        <v>0</v>
      </c>
      <c r="DN129" s="326">
        <f t="shared" si="133"/>
        <v>0</v>
      </c>
      <c r="DO129" s="326">
        <f t="shared" si="134"/>
        <v>0</v>
      </c>
      <c r="DP129" s="326">
        <f t="shared" si="154"/>
        <v>0</v>
      </c>
      <c r="DQ129" s="329">
        <f t="shared" si="155"/>
        <v>0</v>
      </c>
      <c r="DR129" s="72"/>
      <c r="DS129" s="372">
        <v>116</v>
      </c>
      <c r="DT129" s="68">
        <f t="shared" si="135"/>
        <v>0</v>
      </c>
      <c r="DV129" s="68">
        <f t="shared" si="136"/>
        <v>0</v>
      </c>
      <c r="DX129" s="91"/>
      <c r="DZ129" s="68">
        <f t="shared" si="137"/>
        <v>0</v>
      </c>
      <c r="EA129" s="132"/>
      <c r="EB129" s="72">
        <f t="shared" si="138"/>
        <v>0</v>
      </c>
      <c r="EC129" s="132"/>
      <c r="ED129" s="72">
        <f t="shared" si="94"/>
        <v>0</v>
      </c>
      <c r="EF129" s="364">
        <f t="shared" si="156"/>
        <v>0</v>
      </c>
      <c r="EG129" s="95">
        <f t="shared" si="157"/>
        <v>0</v>
      </c>
      <c r="EH129" s="379">
        <f>(INDEX('30 year Cash Flow'!$H$50:$AK$50,1,'Monthly Loan Amortization'!A129)/12)*$DV$9</f>
        <v>0</v>
      </c>
      <c r="EI129" s="326">
        <f t="shared" si="158"/>
        <v>0</v>
      </c>
      <c r="EJ129" s="326">
        <f t="shared" si="163"/>
        <v>0</v>
      </c>
      <c r="EK129" s="326">
        <f t="shared" si="159"/>
        <v>0</v>
      </c>
      <c r="EL129" s="329">
        <f t="shared" si="166"/>
        <v>0</v>
      </c>
      <c r="EM129" s="329"/>
      <c r="EN129" s="372">
        <v>116</v>
      </c>
      <c r="EO129" s="95">
        <f t="shared" si="140"/>
        <v>0</v>
      </c>
      <c r="EP129" s="132"/>
      <c r="EQ129" s="95">
        <f t="shared" si="141"/>
        <v>0</v>
      </c>
      <c r="ER129" s="132"/>
      <c r="ES129" s="91"/>
      <c r="ET129" s="132"/>
      <c r="EU129" s="95">
        <f t="shared" si="142"/>
        <v>0</v>
      </c>
      <c r="EV129" s="132"/>
      <c r="EW129" s="327">
        <f t="shared" si="143"/>
        <v>0</v>
      </c>
      <c r="EX129" s="132"/>
      <c r="EY129" s="327">
        <f t="shared" si="95"/>
        <v>0</v>
      </c>
      <c r="EZ129" s="132"/>
      <c r="FA129" s="364">
        <f t="shared" si="160"/>
        <v>0</v>
      </c>
      <c r="FB129" s="95">
        <f t="shared" si="161"/>
        <v>0</v>
      </c>
      <c r="FC129" s="379">
        <f>(INDEX('30 year Cash Flow'!$H$50:$AK$50,1,'Monthly Loan Amortization'!A129)/12)*$EQ$9</f>
        <v>0</v>
      </c>
      <c r="FD129" s="326">
        <f t="shared" si="164"/>
        <v>0</v>
      </c>
      <c r="FE129" s="326">
        <f t="shared" si="165"/>
        <v>0</v>
      </c>
      <c r="FF129" s="326">
        <f t="shared" si="162"/>
        <v>0</v>
      </c>
      <c r="FG129" s="329">
        <f t="shared" si="167"/>
        <v>0</v>
      </c>
    </row>
    <row r="130" spans="1:163" x14ac:dyDescent="0.25">
      <c r="A130" s="132">
        <f t="shared" si="145"/>
        <v>10</v>
      </c>
      <c r="B130" s="71">
        <v>117</v>
      </c>
      <c r="C130" s="68">
        <f t="shared" si="96"/>
        <v>0</v>
      </c>
      <c r="E130" s="68">
        <f t="shared" si="97"/>
        <v>0</v>
      </c>
      <c r="G130" s="91"/>
      <c r="I130" s="68">
        <f t="shared" si="98"/>
        <v>0</v>
      </c>
      <c r="K130" s="72">
        <f t="shared" si="99"/>
        <v>0</v>
      </c>
      <c r="M130" s="72">
        <f t="shared" si="87"/>
        <v>0</v>
      </c>
      <c r="N130" s="66"/>
      <c r="O130" s="69"/>
      <c r="Q130" s="71">
        <v>117</v>
      </c>
      <c r="R130" s="68">
        <f t="shared" si="100"/>
        <v>0</v>
      </c>
      <c r="T130" s="68">
        <f t="shared" si="101"/>
        <v>0</v>
      </c>
      <c r="V130" s="91"/>
      <c r="X130" s="68">
        <f t="shared" si="102"/>
        <v>0</v>
      </c>
      <c r="Z130" s="72">
        <f t="shared" si="103"/>
        <v>0</v>
      </c>
      <c r="AB130" s="72" t="e">
        <f t="shared" si="88"/>
        <v>#REF!</v>
      </c>
      <c r="AD130" s="69"/>
      <c r="AF130" s="71">
        <v>117</v>
      </c>
      <c r="AG130" s="68">
        <f t="shared" si="104"/>
        <v>0</v>
      </c>
      <c r="AI130" s="68">
        <f t="shared" si="105"/>
        <v>0</v>
      </c>
      <c r="AK130" s="91"/>
      <c r="AM130" s="68">
        <f t="shared" si="106"/>
        <v>0</v>
      </c>
      <c r="AO130" s="72">
        <f t="shared" si="107"/>
        <v>0</v>
      </c>
      <c r="AQ130" s="72" t="e">
        <f t="shared" si="89"/>
        <v>#REF!</v>
      </c>
      <c r="AS130" s="69"/>
      <c r="AU130" s="71">
        <v>117</v>
      </c>
      <c r="AV130" s="68">
        <f t="shared" si="108"/>
        <v>0</v>
      </c>
      <c r="AX130" s="68">
        <f t="shared" si="109"/>
        <v>0</v>
      </c>
      <c r="AZ130" s="91"/>
      <c r="BB130" s="68">
        <f t="shared" si="110"/>
        <v>0</v>
      </c>
      <c r="BD130" s="72">
        <f t="shared" si="111"/>
        <v>0</v>
      </c>
      <c r="BF130" s="72" t="e">
        <f t="shared" si="90"/>
        <v>#REF!</v>
      </c>
      <c r="BG130" s="72"/>
      <c r="BH130" s="71">
        <v>117</v>
      </c>
      <c r="BI130" s="68">
        <f t="shared" si="112"/>
        <v>0</v>
      </c>
      <c r="BJ130" s="132"/>
      <c r="BK130" s="68">
        <f t="shared" si="113"/>
        <v>0</v>
      </c>
      <c r="BL130" s="132"/>
      <c r="BM130" s="91"/>
      <c r="BN130" s="132"/>
      <c r="BO130" s="68">
        <f t="shared" si="114"/>
        <v>0</v>
      </c>
      <c r="BP130" s="132"/>
      <c r="BQ130" s="72">
        <f t="shared" si="115"/>
        <v>0</v>
      </c>
      <c r="BR130" s="132"/>
      <c r="BS130" s="72">
        <f t="shared" si="91"/>
        <v>0</v>
      </c>
      <c r="BT130" s="72"/>
      <c r="BU130" s="326">
        <f t="shared" si="146"/>
        <v>0</v>
      </c>
      <c r="BV130" s="326">
        <f t="shared" si="116"/>
        <v>0</v>
      </c>
      <c r="BW130" s="326">
        <f t="shared" si="117"/>
        <v>0</v>
      </c>
      <c r="BX130" s="326">
        <f t="shared" si="118"/>
        <v>0</v>
      </c>
      <c r="BY130" s="326">
        <f t="shared" si="119"/>
        <v>0</v>
      </c>
      <c r="BZ130" s="326">
        <f t="shared" si="147"/>
        <v>0</v>
      </c>
      <c r="CA130" s="329">
        <f t="shared" si="120"/>
        <v>0</v>
      </c>
      <c r="CB130" s="132"/>
      <c r="CC130" s="71">
        <v>117</v>
      </c>
      <c r="CD130" s="68">
        <f t="shared" si="121"/>
        <v>0</v>
      </c>
      <c r="CE130" s="132"/>
      <c r="CF130" s="68">
        <f t="shared" si="122"/>
        <v>0</v>
      </c>
      <c r="CG130" s="132"/>
      <c r="CH130" s="91"/>
      <c r="CI130" s="132"/>
      <c r="CJ130" s="68">
        <f t="shared" si="123"/>
        <v>0</v>
      </c>
      <c r="CK130" s="132"/>
      <c r="CL130" s="72">
        <f t="shared" si="124"/>
        <v>0</v>
      </c>
      <c r="CM130" s="132"/>
      <c r="CN130" s="72">
        <f t="shared" si="92"/>
        <v>0</v>
      </c>
      <c r="CO130" s="132"/>
      <c r="CP130" s="326">
        <f t="shared" si="148"/>
        <v>0</v>
      </c>
      <c r="CQ130" s="326">
        <f t="shared" si="149"/>
        <v>0</v>
      </c>
      <c r="CR130" s="326">
        <f t="shared" si="150"/>
        <v>0</v>
      </c>
      <c r="CS130" s="326">
        <f t="shared" si="125"/>
        <v>0</v>
      </c>
      <c r="CT130" s="326">
        <f t="shared" si="126"/>
        <v>0</v>
      </c>
      <c r="CU130" s="326">
        <f t="shared" si="151"/>
        <v>0</v>
      </c>
      <c r="CV130" s="329">
        <f t="shared" si="127"/>
        <v>0</v>
      </c>
      <c r="CW130" s="69"/>
      <c r="CX130" s="71">
        <v>117</v>
      </c>
      <c r="CY130" s="68">
        <f t="shared" si="128"/>
        <v>0</v>
      </c>
      <c r="CZ130" s="132"/>
      <c r="DA130" s="68">
        <f t="shared" si="129"/>
        <v>0</v>
      </c>
      <c r="DB130" s="132"/>
      <c r="DC130" s="91"/>
      <c r="DD130" s="132"/>
      <c r="DE130" s="68">
        <f t="shared" si="130"/>
        <v>0</v>
      </c>
      <c r="DF130" s="132"/>
      <c r="DG130" s="72">
        <f t="shared" si="131"/>
        <v>0</v>
      </c>
      <c r="DH130" s="132"/>
      <c r="DI130" s="72">
        <f t="shared" si="93"/>
        <v>0</v>
      </c>
      <c r="DJ130" s="72"/>
      <c r="DK130" s="326">
        <f t="shared" si="152"/>
        <v>0</v>
      </c>
      <c r="DL130" s="326">
        <f t="shared" si="153"/>
        <v>0</v>
      </c>
      <c r="DM130" s="326">
        <f t="shared" si="132"/>
        <v>0</v>
      </c>
      <c r="DN130" s="326">
        <f t="shared" si="133"/>
        <v>0</v>
      </c>
      <c r="DO130" s="326">
        <f t="shared" si="134"/>
        <v>0</v>
      </c>
      <c r="DP130" s="326">
        <f t="shared" si="154"/>
        <v>0</v>
      </c>
      <c r="DQ130" s="329">
        <f t="shared" si="155"/>
        <v>0</v>
      </c>
      <c r="DR130" s="72"/>
      <c r="DS130" s="372">
        <v>117</v>
      </c>
      <c r="DT130" s="68">
        <f t="shared" si="135"/>
        <v>0</v>
      </c>
      <c r="DV130" s="68">
        <f t="shared" si="136"/>
        <v>0</v>
      </c>
      <c r="DX130" s="91"/>
      <c r="DZ130" s="68">
        <f t="shared" si="137"/>
        <v>0</v>
      </c>
      <c r="EA130" s="132"/>
      <c r="EB130" s="72">
        <f t="shared" si="138"/>
        <v>0</v>
      </c>
      <c r="EC130" s="132"/>
      <c r="ED130" s="72">
        <f t="shared" si="94"/>
        <v>0</v>
      </c>
      <c r="EF130" s="364">
        <f t="shared" si="156"/>
        <v>0</v>
      </c>
      <c r="EG130" s="95">
        <f t="shared" si="157"/>
        <v>0</v>
      </c>
      <c r="EH130" s="379">
        <f>(INDEX('30 year Cash Flow'!$H$50:$AK$50,1,'Monthly Loan Amortization'!A130)/12)*$DV$9</f>
        <v>0</v>
      </c>
      <c r="EI130" s="326">
        <f t="shared" si="158"/>
        <v>0</v>
      </c>
      <c r="EJ130" s="326">
        <f t="shared" si="163"/>
        <v>0</v>
      </c>
      <c r="EK130" s="326">
        <f t="shared" si="159"/>
        <v>0</v>
      </c>
      <c r="EL130" s="329">
        <f t="shared" si="166"/>
        <v>0</v>
      </c>
      <c r="EM130" s="329"/>
      <c r="EN130" s="372">
        <v>117</v>
      </c>
      <c r="EO130" s="95">
        <f t="shared" si="140"/>
        <v>0</v>
      </c>
      <c r="EP130" s="132"/>
      <c r="EQ130" s="95">
        <f t="shared" si="141"/>
        <v>0</v>
      </c>
      <c r="ER130" s="132"/>
      <c r="ES130" s="91"/>
      <c r="ET130" s="132"/>
      <c r="EU130" s="95">
        <f t="shared" si="142"/>
        <v>0</v>
      </c>
      <c r="EV130" s="132"/>
      <c r="EW130" s="327">
        <f t="shared" si="143"/>
        <v>0</v>
      </c>
      <c r="EX130" s="132"/>
      <c r="EY130" s="327">
        <f t="shared" si="95"/>
        <v>0</v>
      </c>
      <c r="EZ130" s="132"/>
      <c r="FA130" s="364">
        <f t="shared" si="160"/>
        <v>0</v>
      </c>
      <c r="FB130" s="95">
        <f t="shared" si="161"/>
        <v>0</v>
      </c>
      <c r="FC130" s="379">
        <f>(INDEX('30 year Cash Flow'!$H$50:$AK$50,1,'Monthly Loan Amortization'!A130)/12)*$EQ$9</f>
        <v>0</v>
      </c>
      <c r="FD130" s="326">
        <f t="shared" si="164"/>
        <v>0</v>
      </c>
      <c r="FE130" s="326">
        <f t="shared" si="165"/>
        <v>0</v>
      </c>
      <c r="FF130" s="326">
        <f t="shared" si="162"/>
        <v>0</v>
      </c>
      <c r="FG130" s="329">
        <f t="shared" si="167"/>
        <v>0</v>
      </c>
    </row>
    <row r="131" spans="1:163" x14ac:dyDescent="0.25">
      <c r="A131" s="132">
        <f t="shared" si="145"/>
        <v>10</v>
      </c>
      <c r="B131" s="71">
        <v>118</v>
      </c>
      <c r="C131" s="68">
        <f t="shared" si="96"/>
        <v>0</v>
      </c>
      <c r="E131" s="68">
        <f t="shared" si="97"/>
        <v>0</v>
      </c>
      <c r="G131" s="91"/>
      <c r="I131" s="68">
        <f t="shared" si="98"/>
        <v>0</v>
      </c>
      <c r="K131" s="72">
        <f t="shared" si="99"/>
        <v>0</v>
      </c>
      <c r="M131" s="72">
        <f t="shared" si="87"/>
        <v>0</v>
      </c>
      <c r="N131" s="66"/>
      <c r="O131" s="69"/>
      <c r="Q131" s="71">
        <v>118</v>
      </c>
      <c r="R131" s="68">
        <f t="shared" si="100"/>
        <v>0</v>
      </c>
      <c r="T131" s="68">
        <f t="shared" si="101"/>
        <v>0</v>
      </c>
      <c r="V131" s="91"/>
      <c r="X131" s="68">
        <f t="shared" si="102"/>
        <v>0</v>
      </c>
      <c r="Z131" s="72">
        <f t="shared" si="103"/>
        <v>0</v>
      </c>
      <c r="AB131" s="72" t="e">
        <f t="shared" si="88"/>
        <v>#REF!</v>
      </c>
      <c r="AD131" s="69"/>
      <c r="AF131" s="71">
        <v>118</v>
      </c>
      <c r="AG131" s="68">
        <f t="shared" si="104"/>
        <v>0</v>
      </c>
      <c r="AI131" s="68">
        <f t="shared" si="105"/>
        <v>0</v>
      </c>
      <c r="AK131" s="91"/>
      <c r="AM131" s="68">
        <f t="shared" si="106"/>
        <v>0</v>
      </c>
      <c r="AO131" s="72">
        <f t="shared" si="107"/>
        <v>0</v>
      </c>
      <c r="AQ131" s="72" t="e">
        <f t="shared" si="89"/>
        <v>#REF!</v>
      </c>
      <c r="AS131" s="69"/>
      <c r="AU131" s="71">
        <v>118</v>
      </c>
      <c r="AV131" s="68">
        <f t="shared" si="108"/>
        <v>0</v>
      </c>
      <c r="AX131" s="68">
        <f t="shared" si="109"/>
        <v>0</v>
      </c>
      <c r="AZ131" s="91"/>
      <c r="BB131" s="68">
        <f t="shared" si="110"/>
        <v>0</v>
      </c>
      <c r="BD131" s="72">
        <f t="shared" si="111"/>
        <v>0</v>
      </c>
      <c r="BF131" s="72" t="e">
        <f t="shared" si="90"/>
        <v>#REF!</v>
      </c>
      <c r="BG131" s="72"/>
      <c r="BH131" s="71">
        <v>118</v>
      </c>
      <c r="BI131" s="68">
        <f t="shared" si="112"/>
        <v>0</v>
      </c>
      <c r="BJ131" s="132"/>
      <c r="BK131" s="68">
        <f t="shared" si="113"/>
        <v>0</v>
      </c>
      <c r="BL131" s="132"/>
      <c r="BM131" s="91"/>
      <c r="BN131" s="132"/>
      <c r="BO131" s="68">
        <f t="shared" si="114"/>
        <v>0</v>
      </c>
      <c r="BP131" s="132"/>
      <c r="BQ131" s="72">
        <f t="shared" si="115"/>
        <v>0</v>
      </c>
      <c r="BR131" s="132"/>
      <c r="BS131" s="72">
        <f t="shared" si="91"/>
        <v>0</v>
      </c>
      <c r="BT131" s="72"/>
      <c r="BU131" s="326">
        <f t="shared" si="146"/>
        <v>0</v>
      </c>
      <c r="BV131" s="326">
        <f t="shared" si="116"/>
        <v>0</v>
      </c>
      <c r="BW131" s="326">
        <f t="shared" si="117"/>
        <v>0</v>
      </c>
      <c r="BX131" s="326">
        <f t="shared" si="118"/>
        <v>0</v>
      </c>
      <c r="BY131" s="326">
        <f t="shared" si="119"/>
        <v>0</v>
      </c>
      <c r="BZ131" s="326">
        <f t="shared" si="147"/>
        <v>0</v>
      </c>
      <c r="CA131" s="329">
        <f t="shared" si="120"/>
        <v>0</v>
      </c>
      <c r="CB131" s="132"/>
      <c r="CC131" s="71">
        <v>118</v>
      </c>
      <c r="CD131" s="68">
        <f t="shared" si="121"/>
        <v>0</v>
      </c>
      <c r="CE131" s="132"/>
      <c r="CF131" s="68">
        <f t="shared" si="122"/>
        <v>0</v>
      </c>
      <c r="CG131" s="132"/>
      <c r="CH131" s="91"/>
      <c r="CI131" s="132"/>
      <c r="CJ131" s="68">
        <f t="shared" si="123"/>
        <v>0</v>
      </c>
      <c r="CK131" s="132"/>
      <c r="CL131" s="72">
        <f t="shared" si="124"/>
        <v>0</v>
      </c>
      <c r="CM131" s="132"/>
      <c r="CN131" s="72">
        <f t="shared" si="92"/>
        <v>0</v>
      </c>
      <c r="CO131" s="132"/>
      <c r="CP131" s="326">
        <f t="shared" si="148"/>
        <v>0</v>
      </c>
      <c r="CQ131" s="326">
        <f t="shared" si="149"/>
        <v>0</v>
      </c>
      <c r="CR131" s="326">
        <f t="shared" si="150"/>
        <v>0</v>
      </c>
      <c r="CS131" s="326">
        <f t="shared" si="125"/>
        <v>0</v>
      </c>
      <c r="CT131" s="326">
        <f t="shared" si="126"/>
        <v>0</v>
      </c>
      <c r="CU131" s="326">
        <f t="shared" si="151"/>
        <v>0</v>
      </c>
      <c r="CV131" s="329">
        <f t="shared" si="127"/>
        <v>0</v>
      </c>
      <c r="CW131" s="69"/>
      <c r="CX131" s="71">
        <v>118</v>
      </c>
      <c r="CY131" s="68">
        <f t="shared" si="128"/>
        <v>0</v>
      </c>
      <c r="CZ131" s="132"/>
      <c r="DA131" s="68">
        <f t="shared" si="129"/>
        <v>0</v>
      </c>
      <c r="DB131" s="132"/>
      <c r="DC131" s="91"/>
      <c r="DD131" s="132"/>
      <c r="DE131" s="68">
        <f t="shared" si="130"/>
        <v>0</v>
      </c>
      <c r="DF131" s="132"/>
      <c r="DG131" s="72">
        <f t="shared" si="131"/>
        <v>0</v>
      </c>
      <c r="DH131" s="132"/>
      <c r="DI131" s="72">
        <f t="shared" si="93"/>
        <v>0</v>
      </c>
      <c r="DJ131" s="72"/>
      <c r="DK131" s="326">
        <f t="shared" si="152"/>
        <v>0</v>
      </c>
      <c r="DL131" s="326">
        <f t="shared" si="153"/>
        <v>0</v>
      </c>
      <c r="DM131" s="326">
        <f t="shared" si="132"/>
        <v>0</v>
      </c>
      <c r="DN131" s="326">
        <f t="shared" si="133"/>
        <v>0</v>
      </c>
      <c r="DO131" s="326">
        <f t="shared" si="134"/>
        <v>0</v>
      </c>
      <c r="DP131" s="326">
        <f t="shared" si="154"/>
        <v>0</v>
      </c>
      <c r="DQ131" s="329">
        <f t="shared" si="155"/>
        <v>0</v>
      </c>
      <c r="DR131" s="72"/>
      <c r="DS131" s="372">
        <v>118</v>
      </c>
      <c r="DT131" s="68">
        <f t="shared" si="135"/>
        <v>0</v>
      </c>
      <c r="DV131" s="68">
        <f t="shared" si="136"/>
        <v>0</v>
      </c>
      <c r="DX131" s="91"/>
      <c r="DZ131" s="68">
        <f t="shared" si="137"/>
        <v>0</v>
      </c>
      <c r="EA131" s="132"/>
      <c r="EB131" s="72">
        <f t="shared" si="138"/>
        <v>0</v>
      </c>
      <c r="EC131" s="132"/>
      <c r="ED131" s="72">
        <f t="shared" si="94"/>
        <v>0</v>
      </c>
      <c r="EF131" s="364">
        <f t="shared" si="156"/>
        <v>0</v>
      </c>
      <c r="EG131" s="95">
        <f t="shared" si="157"/>
        <v>0</v>
      </c>
      <c r="EH131" s="379">
        <f>(INDEX('30 year Cash Flow'!$H$50:$AK$50,1,'Monthly Loan Amortization'!A131)/12)*$DV$9</f>
        <v>0</v>
      </c>
      <c r="EI131" s="326">
        <f t="shared" si="158"/>
        <v>0</v>
      </c>
      <c r="EJ131" s="326">
        <f t="shared" si="163"/>
        <v>0</v>
      </c>
      <c r="EK131" s="326">
        <f t="shared" si="159"/>
        <v>0</v>
      </c>
      <c r="EL131" s="329">
        <f t="shared" si="166"/>
        <v>0</v>
      </c>
      <c r="EM131" s="329"/>
      <c r="EN131" s="372">
        <v>118</v>
      </c>
      <c r="EO131" s="95">
        <f t="shared" si="140"/>
        <v>0</v>
      </c>
      <c r="EP131" s="132"/>
      <c r="EQ131" s="95">
        <f t="shared" si="141"/>
        <v>0</v>
      </c>
      <c r="ER131" s="132"/>
      <c r="ES131" s="91"/>
      <c r="ET131" s="132"/>
      <c r="EU131" s="95">
        <f t="shared" si="142"/>
        <v>0</v>
      </c>
      <c r="EV131" s="132"/>
      <c r="EW131" s="327">
        <f t="shared" si="143"/>
        <v>0</v>
      </c>
      <c r="EX131" s="132"/>
      <c r="EY131" s="327">
        <f t="shared" si="95"/>
        <v>0</v>
      </c>
      <c r="EZ131" s="132"/>
      <c r="FA131" s="364">
        <f t="shared" si="160"/>
        <v>0</v>
      </c>
      <c r="FB131" s="95">
        <f t="shared" si="161"/>
        <v>0</v>
      </c>
      <c r="FC131" s="379">
        <f>(INDEX('30 year Cash Flow'!$H$50:$AK$50,1,'Monthly Loan Amortization'!A131)/12)*$EQ$9</f>
        <v>0</v>
      </c>
      <c r="FD131" s="326">
        <f t="shared" si="164"/>
        <v>0</v>
      </c>
      <c r="FE131" s="326">
        <f t="shared" si="165"/>
        <v>0</v>
      </c>
      <c r="FF131" s="326">
        <f t="shared" si="162"/>
        <v>0</v>
      </c>
      <c r="FG131" s="329">
        <f t="shared" si="167"/>
        <v>0</v>
      </c>
    </row>
    <row r="132" spans="1:163" x14ac:dyDescent="0.25">
      <c r="A132" s="132">
        <f t="shared" si="145"/>
        <v>10</v>
      </c>
      <c r="B132" s="71">
        <v>119</v>
      </c>
      <c r="C132" s="68">
        <f t="shared" si="96"/>
        <v>0</v>
      </c>
      <c r="E132" s="68">
        <f t="shared" si="97"/>
        <v>0</v>
      </c>
      <c r="G132" s="91"/>
      <c r="I132" s="68">
        <f t="shared" si="98"/>
        <v>0</v>
      </c>
      <c r="K132" s="72">
        <f t="shared" si="99"/>
        <v>0</v>
      </c>
      <c r="M132" s="72">
        <f t="shared" si="87"/>
        <v>0</v>
      </c>
      <c r="N132" s="66"/>
      <c r="O132" s="69"/>
      <c r="Q132" s="71">
        <v>119</v>
      </c>
      <c r="R132" s="68">
        <f t="shared" si="100"/>
        <v>0</v>
      </c>
      <c r="T132" s="68">
        <f t="shared" si="101"/>
        <v>0</v>
      </c>
      <c r="V132" s="91"/>
      <c r="X132" s="68">
        <f t="shared" si="102"/>
        <v>0</v>
      </c>
      <c r="Z132" s="72">
        <f t="shared" si="103"/>
        <v>0</v>
      </c>
      <c r="AB132" s="72" t="e">
        <f t="shared" si="88"/>
        <v>#REF!</v>
      </c>
      <c r="AD132" s="69"/>
      <c r="AF132" s="71">
        <v>119</v>
      </c>
      <c r="AG132" s="68">
        <f t="shared" si="104"/>
        <v>0</v>
      </c>
      <c r="AI132" s="68">
        <f t="shared" si="105"/>
        <v>0</v>
      </c>
      <c r="AK132" s="91"/>
      <c r="AM132" s="68">
        <f t="shared" si="106"/>
        <v>0</v>
      </c>
      <c r="AO132" s="72">
        <f t="shared" si="107"/>
        <v>0</v>
      </c>
      <c r="AQ132" s="72" t="e">
        <f t="shared" si="89"/>
        <v>#REF!</v>
      </c>
      <c r="AS132" s="69"/>
      <c r="AU132" s="71">
        <v>119</v>
      </c>
      <c r="AV132" s="68">
        <f t="shared" si="108"/>
        <v>0</v>
      </c>
      <c r="AX132" s="68">
        <f t="shared" si="109"/>
        <v>0</v>
      </c>
      <c r="AZ132" s="91"/>
      <c r="BB132" s="68">
        <f t="shared" si="110"/>
        <v>0</v>
      </c>
      <c r="BD132" s="72">
        <f t="shared" si="111"/>
        <v>0</v>
      </c>
      <c r="BF132" s="72" t="e">
        <f t="shared" si="90"/>
        <v>#REF!</v>
      </c>
      <c r="BG132" s="72"/>
      <c r="BH132" s="71">
        <v>119</v>
      </c>
      <c r="BI132" s="68">
        <f t="shared" si="112"/>
        <v>0</v>
      </c>
      <c r="BJ132" s="132"/>
      <c r="BK132" s="68">
        <f t="shared" si="113"/>
        <v>0</v>
      </c>
      <c r="BL132" s="132"/>
      <c r="BM132" s="91"/>
      <c r="BN132" s="132"/>
      <c r="BO132" s="68">
        <f t="shared" si="114"/>
        <v>0</v>
      </c>
      <c r="BP132" s="132"/>
      <c r="BQ132" s="72">
        <f t="shared" si="115"/>
        <v>0</v>
      </c>
      <c r="BR132" s="132"/>
      <c r="BS132" s="72">
        <f t="shared" si="91"/>
        <v>0</v>
      </c>
      <c r="BT132" s="72"/>
      <c r="BU132" s="326">
        <f t="shared" si="146"/>
        <v>0</v>
      </c>
      <c r="BV132" s="326">
        <f t="shared" si="116"/>
        <v>0</v>
      </c>
      <c r="BW132" s="326">
        <f t="shared" si="117"/>
        <v>0</v>
      </c>
      <c r="BX132" s="326">
        <f t="shared" si="118"/>
        <v>0</v>
      </c>
      <c r="BY132" s="326">
        <f t="shared" si="119"/>
        <v>0</v>
      </c>
      <c r="BZ132" s="326">
        <f t="shared" si="147"/>
        <v>0</v>
      </c>
      <c r="CA132" s="329">
        <f t="shared" si="120"/>
        <v>0</v>
      </c>
      <c r="CB132" s="132"/>
      <c r="CC132" s="71">
        <v>119</v>
      </c>
      <c r="CD132" s="68">
        <f t="shared" si="121"/>
        <v>0</v>
      </c>
      <c r="CE132" s="132"/>
      <c r="CF132" s="68">
        <f t="shared" si="122"/>
        <v>0</v>
      </c>
      <c r="CG132" s="132"/>
      <c r="CH132" s="91"/>
      <c r="CI132" s="132"/>
      <c r="CJ132" s="68">
        <f t="shared" si="123"/>
        <v>0</v>
      </c>
      <c r="CK132" s="132"/>
      <c r="CL132" s="72">
        <f t="shared" si="124"/>
        <v>0</v>
      </c>
      <c r="CM132" s="132"/>
      <c r="CN132" s="72">
        <f t="shared" si="92"/>
        <v>0</v>
      </c>
      <c r="CO132" s="132"/>
      <c r="CP132" s="326">
        <f t="shared" si="148"/>
        <v>0</v>
      </c>
      <c r="CQ132" s="326">
        <f t="shared" si="149"/>
        <v>0</v>
      </c>
      <c r="CR132" s="326">
        <f t="shared" si="150"/>
        <v>0</v>
      </c>
      <c r="CS132" s="326">
        <f t="shared" si="125"/>
        <v>0</v>
      </c>
      <c r="CT132" s="326">
        <f t="shared" si="126"/>
        <v>0</v>
      </c>
      <c r="CU132" s="326">
        <f t="shared" si="151"/>
        <v>0</v>
      </c>
      <c r="CV132" s="329">
        <f t="shared" si="127"/>
        <v>0</v>
      </c>
      <c r="CW132" s="69"/>
      <c r="CX132" s="71">
        <v>119</v>
      </c>
      <c r="CY132" s="68">
        <f t="shared" si="128"/>
        <v>0</v>
      </c>
      <c r="CZ132" s="132"/>
      <c r="DA132" s="68">
        <f t="shared" si="129"/>
        <v>0</v>
      </c>
      <c r="DB132" s="132"/>
      <c r="DC132" s="91"/>
      <c r="DD132" s="132"/>
      <c r="DE132" s="68">
        <f t="shared" si="130"/>
        <v>0</v>
      </c>
      <c r="DF132" s="132"/>
      <c r="DG132" s="72">
        <f t="shared" si="131"/>
        <v>0</v>
      </c>
      <c r="DH132" s="132"/>
      <c r="DI132" s="72">
        <f t="shared" si="93"/>
        <v>0</v>
      </c>
      <c r="DJ132" s="72"/>
      <c r="DK132" s="326">
        <f t="shared" si="152"/>
        <v>0</v>
      </c>
      <c r="DL132" s="326">
        <f t="shared" si="153"/>
        <v>0</v>
      </c>
      <c r="DM132" s="326">
        <f t="shared" si="132"/>
        <v>0</v>
      </c>
      <c r="DN132" s="326">
        <f t="shared" si="133"/>
        <v>0</v>
      </c>
      <c r="DO132" s="326">
        <f t="shared" si="134"/>
        <v>0</v>
      </c>
      <c r="DP132" s="326">
        <f t="shared" si="154"/>
        <v>0</v>
      </c>
      <c r="DQ132" s="329">
        <f t="shared" si="155"/>
        <v>0</v>
      </c>
      <c r="DR132" s="72"/>
      <c r="DS132" s="372">
        <v>119</v>
      </c>
      <c r="DT132" s="68">
        <f t="shared" si="135"/>
        <v>0</v>
      </c>
      <c r="DV132" s="68">
        <f t="shared" si="136"/>
        <v>0</v>
      </c>
      <c r="DX132" s="91"/>
      <c r="DZ132" s="68">
        <f t="shared" si="137"/>
        <v>0</v>
      </c>
      <c r="EA132" s="132"/>
      <c r="EB132" s="72">
        <f t="shared" si="138"/>
        <v>0</v>
      </c>
      <c r="EC132" s="132"/>
      <c r="ED132" s="72">
        <f t="shared" si="94"/>
        <v>0</v>
      </c>
      <c r="EF132" s="364">
        <f t="shared" si="156"/>
        <v>0</v>
      </c>
      <c r="EG132" s="95">
        <f t="shared" si="157"/>
        <v>0</v>
      </c>
      <c r="EH132" s="379">
        <f>(INDEX('30 year Cash Flow'!$H$50:$AK$50,1,'Monthly Loan Amortization'!A132)/12)*$DV$9</f>
        <v>0</v>
      </c>
      <c r="EI132" s="326">
        <f t="shared" si="158"/>
        <v>0</v>
      </c>
      <c r="EJ132" s="326">
        <f t="shared" si="163"/>
        <v>0</v>
      </c>
      <c r="EK132" s="326">
        <f t="shared" si="159"/>
        <v>0</v>
      </c>
      <c r="EL132" s="329">
        <f t="shared" si="166"/>
        <v>0</v>
      </c>
      <c r="EM132" s="329"/>
      <c r="EN132" s="372">
        <v>119</v>
      </c>
      <c r="EO132" s="95">
        <f t="shared" si="140"/>
        <v>0</v>
      </c>
      <c r="EP132" s="132"/>
      <c r="EQ132" s="95">
        <f t="shared" si="141"/>
        <v>0</v>
      </c>
      <c r="ER132" s="132"/>
      <c r="ES132" s="91"/>
      <c r="ET132" s="132"/>
      <c r="EU132" s="95">
        <f t="shared" si="142"/>
        <v>0</v>
      </c>
      <c r="EV132" s="132"/>
      <c r="EW132" s="327">
        <f t="shared" si="143"/>
        <v>0</v>
      </c>
      <c r="EX132" s="132"/>
      <c r="EY132" s="327">
        <f t="shared" si="95"/>
        <v>0</v>
      </c>
      <c r="EZ132" s="132"/>
      <c r="FA132" s="364">
        <f t="shared" si="160"/>
        <v>0</v>
      </c>
      <c r="FB132" s="95">
        <f t="shared" si="161"/>
        <v>0</v>
      </c>
      <c r="FC132" s="379">
        <f>(INDEX('30 year Cash Flow'!$H$50:$AK$50,1,'Monthly Loan Amortization'!A132)/12)*$EQ$9</f>
        <v>0</v>
      </c>
      <c r="FD132" s="326">
        <f t="shared" si="164"/>
        <v>0</v>
      </c>
      <c r="FE132" s="326">
        <f t="shared" si="165"/>
        <v>0</v>
      </c>
      <c r="FF132" s="326">
        <f t="shared" si="162"/>
        <v>0</v>
      </c>
      <c r="FG132" s="329">
        <f t="shared" si="167"/>
        <v>0</v>
      </c>
    </row>
    <row r="133" spans="1:163" x14ac:dyDescent="0.25">
      <c r="A133" s="132">
        <f t="shared" si="145"/>
        <v>10</v>
      </c>
      <c r="B133" s="71">
        <v>120</v>
      </c>
      <c r="C133" s="68">
        <f t="shared" si="96"/>
        <v>0</v>
      </c>
      <c r="E133" s="68">
        <f t="shared" si="97"/>
        <v>0</v>
      </c>
      <c r="G133" s="91"/>
      <c r="I133" s="68">
        <f t="shared" si="98"/>
        <v>0</v>
      </c>
      <c r="K133" s="72">
        <f t="shared" si="99"/>
        <v>0</v>
      </c>
      <c r="M133" s="72">
        <f t="shared" si="87"/>
        <v>0</v>
      </c>
      <c r="N133" s="66"/>
      <c r="O133" s="69"/>
      <c r="Q133" s="71">
        <v>120</v>
      </c>
      <c r="R133" s="68">
        <f t="shared" si="100"/>
        <v>0</v>
      </c>
      <c r="T133" s="68">
        <f t="shared" si="101"/>
        <v>0</v>
      </c>
      <c r="V133" s="91"/>
      <c r="X133" s="68">
        <f t="shared" si="102"/>
        <v>0</v>
      </c>
      <c r="Z133" s="72">
        <f t="shared" si="103"/>
        <v>0</v>
      </c>
      <c r="AB133" s="72" t="e">
        <f t="shared" si="88"/>
        <v>#REF!</v>
      </c>
      <c r="AD133" s="69"/>
      <c r="AF133" s="71">
        <v>120</v>
      </c>
      <c r="AG133" s="68">
        <f t="shared" si="104"/>
        <v>0</v>
      </c>
      <c r="AI133" s="68">
        <f t="shared" si="105"/>
        <v>0</v>
      </c>
      <c r="AK133" s="91"/>
      <c r="AM133" s="68">
        <f t="shared" si="106"/>
        <v>0</v>
      </c>
      <c r="AO133" s="72">
        <f t="shared" si="107"/>
        <v>0</v>
      </c>
      <c r="AQ133" s="72" t="e">
        <f t="shared" si="89"/>
        <v>#REF!</v>
      </c>
      <c r="AS133" s="69"/>
      <c r="AU133" s="71">
        <v>120</v>
      </c>
      <c r="AV133" s="68">
        <f t="shared" si="108"/>
        <v>0</v>
      </c>
      <c r="AX133" s="68">
        <f t="shared" si="109"/>
        <v>0</v>
      </c>
      <c r="AZ133" s="91"/>
      <c r="BB133" s="68">
        <f t="shared" si="110"/>
        <v>0</v>
      </c>
      <c r="BD133" s="72">
        <f t="shared" si="111"/>
        <v>0</v>
      </c>
      <c r="BF133" s="72" t="e">
        <f t="shared" si="90"/>
        <v>#REF!</v>
      </c>
      <c r="BG133" s="72"/>
      <c r="BH133" s="71">
        <v>120</v>
      </c>
      <c r="BI133" s="68">
        <f t="shared" si="112"/>
        <v>0</v>
      </c>
      <c r="BJ133" s="132"/>
      <c r="BK133" s="68">
        <f t="shared" si="113"/>
        <v>0</v>
      </c>
      <c r="BL133" s="132"/>
      <c r="BM133" s="91"/>
      <c r="BN133" s="132"/>
      <c r="BO133" s="68">
        <f t="shared" si="114"/>
        <v>0</v>
      </c>
      <c r="BP133" s="132"/>
      <c r="BQ133" s="72">
        <f t="shared" si="115"/>
        <v>0</v>
      </c>
      <c r="BR133" s="132"/>
      <c r="BS133" s="72">
        <f t="shared" si="91"/>
        <v>0</v>
      </c>
      <c r="BT133" s="72"/>
      <c r="BU133" s="326">
        <f t="shared" si="146"/>
        <v>0</v>
      </c>
      <c r="BV133" s="326">
        <f t="shared" si="116"/>
        <v>0</v>
      </c>
      <c r="BW133" s="326">
        <f t="shared" si="117"/>
        <v>0</v>
      </c>
      <c r="BX133" s="326">
        <f t="shared" si="118"/>
        <v>0</v>
      </c>
      <c r="BY133" s="326">
        <f t="shared" si="119"/>
        <v>0</v>
      </c>
      <c r="BZ133" s="326">
        <f t="shared" si="147"/>
        <v>0</v>
      </c>
      <c r="CA133" s="329">
        <f t="shared" si="120"/>
        <v>0</v>
      </c>
      <c r="CB133" s="132"/>
      <c r="CC133" s="71">
        <v>120</v>
      </c>
      <c r="CD133" s="68">
        <f t="shared" si="121"/>
        <v>0</v>
      </c>
      <c r="CE133" s="132"/>
      <c r="CF133" s="68">
        <f t="shared" si="122"/>
        <v>0</v>
      </c>
      <c r="CG133" s="132"/>
      <c r="CH133" s="91"/>
      <c r="CI133" s="132"/>
      <c r="CJ133" s="68">
        <f t="shared" si="123"/>
        <v>0</v>
      </c>
      <c r="CK133" s="132"/>
      <c r="CL133" s="72">
        <f t="shared" si="124"/>
        <v>0</v>
      </c>
      <c r="CM133" s="132"/>
      <c r="CN133" s="72">
        <f t="shared" si="92"/>
        <v>0</v>
      </c>
      <c r="CO133" s="132"/>
      <c r="CP133" s="326">
        <f t="shared" si="148"/>
        <v>0</v>
      </c>
      <c r="CQ133" s="326">
        <f t="shared" si="149"/>
        <v>0</v>
      </c>
      <c r="CR133" s="326">
        <f t="shared" si="150"/>
        <v>0</v>
      </c>
      <c r="CS133" s="326">
        <f t="shared" si="125"/>
        <v>0</v>
      </c>
      <c r="CT133" s="326">
        <f t="shared" si="126"/>
        <v>0</v>
      </c>
      <c r="CU133" s="326">
        <f t="shared" si="151"/>
        <v>0</v>
      </c>
      <c r="CV133" s="329">
        <f t="shared" si="127"/>
        <v>0</v>
      </c>
      <c r="CW133" s="69"/>
      <c r="CX133" s="71">
        <v>120</v>
      </c>
      <c r="CY133" s="68">
        <f t="shared" si="128"/>
        <v>0</v>
      </c>
      <c r="CZ133" s="132"/>
      <c r="DA133" s="68">
        <f t="shared" si="129"/>
        <v>0</v>
      </c>
      <c r="DB133" s="132"/>
      <c r="DC133" s="91"/>
      <c r="DD133" s="132"/>
      <c r="DE133" s="68">
        <f t="shared" si="130"/>
        <v>0</v>
      </c>
      <c r="DF133" s="132"/>
      <c r="DG133" s="72">
        <f t="shared" si="131"/>
        <v>0</v>
      </c>
      <c r="DH133" s="132"/>
      <c r="DI133" s="72">
        <f t="shared" si="93"/>
        <v>0</v>
      </c>
      <c r="DJ133" s="72"/>
      <c r="DK133" s="326">
        <f t="shared" si="152"/>
        <v>0</v>
      </c>
      <c r="DL133" s="326">
        <f t="shared" si="153"/>
        <v>0</v>
      </c>
      <c r="DM133" s="326">
        <f t="shared" si="132"/>
        <v>0</v>
      </c>
      <c r="DN133" s="326">
        <f t="shared" si="133"/>
        <v>0</v>
      </c>
      <c r="DO133" s="326">
        <f t="shared" si="134"/>
        <v>0</v>
      </c>
      <c r="DP133" s="326">
        <f t="shared" si="154"/>
        <v>0</v>
      </c>
      <c r="DQ133" s="329">
        <f t="shared" si="155"/>
        <v>0</v>
      </c>
      <c r="DR133" s="72"/>
      <c r="DS133" s="372">
        <v>120</v>
      </c>
      <c r="DT133" s="68">
        <f t="shared" si="135"/>
        <v>0</v>
      </c>
      <c r="DV133" s="68">
        <f t="shared" si="136"/>
        <v>0</v>
      </c>
      <c r="DX133" s="91"/>
      <c r="DZ133" s="68">
        <f t="shared" si="137"/>
        <v>0</v>
      </c>
      <c r="EA133" s="132"/>
      <c r="EB133" s="72">
        <f t="shared" si="138"/>
        <v>0</v>
      </c>
      <c r="EC133" s="132"/>
      <c r="ED133" s="72">
        <f t="shared" si="94"/>
        <v>0</v>
      </c>
      <c r="EF133" s="364">
        <f t="shared" si="156"/>
        <v>0</v>
      </c>
      <c r="EG133" s="95">
        <f t="shared" si="157"/>
        <v>0</v>
      </c>
      <c r="EH133" s="379">
        <f>(INDEX('30 year Cash Flow'!$H$50:$AK$50,1,'Monthly Loan Amortization'!A133)/12)*$DV$9</f>
        <v>0</v>
      </c>
      <c r="EI133" s="326">
        <f t="shared" si="158"/>
        <v>0</v>
      </c>
      <c r="EJ133" s="326">
        <f t="shared" si="163"/>
        <v>0</v>
      </c>
      <c r="EK133" s="326">
        <f t="shared" si="159"/>
        <v>0</v>
      </c>
      <c r="EL133" s="329">
        <f t="shared" si="166"/>
        <v>0</v>
      </c>
      <c r="EM133" s="329"/>
      <c r="EN133" s="372">
        <v>120</v>
      </c>
      <c r="EO133" s="95">
        <f t="shared" si="140"/>
        <v>0</v>
      </c>
      <c r="EP133" s="132"/>
      <c r="EQ133" s="95">
        <f t="shared" si="141"/>
        <v>0</v>
      </c>
      <c r="ER133" s="132"/>
      <c r="ES133" s="91"/>
      <c r="ET133" s="132"/>
      <c r="EU133" s="95">
        <f t="shared" si="142"/>
        <v>0</v>
      </c>
      <c r="EV133" s="132"/>
      <c r="EW133" s="327">
        <f t="shared" si="143"/>
        <v>0</v>
      </c>
      <c r="EX133" s="132"/>
      <c r="EY133" s="327">
        <f t="shared" si="95"/>
        <v>0</v>
      </c>
      <c r="EZ133" s="132"/>
      <c r="FA133" s="364">
        <f t="shared" si="160"/>
        <v>0</v>
      </c>
      <c r="FB133" s="95">
        <f t="shared" si="161"/>
        <v>0</v>
      </c>
      <c r="FC133" s="379">
        <f>(INDEX('30 year Cash Flow'!$H$50:$AK$50,1,'Monthly Loan Amortization'!A133)/12)*$EQ$9</f>
        <v>0</v>
      </c>
      <c r="FD133" s="326">
        <f t="shared" si="164"/>
        <v>0</v>
      </c>
      <c r="FE133" s="326">
        <f t="shared" si="165"/>
        <v>0</v>
      </c>
      <c r="FF133" s="326">
        <f t="shared" si="162"/>
        <v>0</v>
      </c>
      <c r="FG133" s="329">
        <f t="shared" si="167"/>
        <v>0</v>
      </c>
    </row>
    <row r="134" spans="1:163" x14ac:dyDescent="0.25">
      <c r="A134" s="132">
        <f t="shared" si="145"/>
        <v>11</v>
      </c>
      <c r="B134" s="71">
        <v>121</v>
      </c>
      <c r="C134" s="68">
        <f t="shared" si="96"/>
        <v>0</v>
      </c>
      <c r="E134" s="68">
        <f t="shared" si="97"/>
        <v>0</v>
      </c>
      <c r="G134" s="91"/>
      <c r="I134" s="68">
        <f t="shared" si="98"/>
        <v>0</v>
      </c>
      <c r="K134" s="72">
        <f t="shared" si="99"/>
        <v>0</v>
      </c>
      <c r="M134" s="72">
        <f t="shared" si="87"/>
        <v>0</v>
      </c>
      <c r="N134" s="66"/>
      <c r="O134" s="69"/>
      <c r="Q134" s="71">
        <v>121</v>
      </c>
      <c r="R134" s="68">
        <f t="shared" si="100"/>
        <v>0</v>
      </c>
      <c r="T134" s="68">
        <f t="shared" si="101"/>
        <v>0</v>
      </c>
      <c r="V134" s="91"/>
      <c r="X134" s="68">
        <f t="shared" si="102"/>
        <v>0</v>
      </c>
      <c r="Z134" s="72">
        <f t="shared" si="103"/>
        <v>0</v>
      </c>
      <c r="AB134" s="72" t="e">
        <f t="shared" si="88"/>
        <v>#REF!</v>
      </c>
      <c r="AD134" s="69"/>
      <c r="AF134" s="71">
        <v>121</v>
      </c>
      <c r="AG134" s="68">
        <f t="shared" si="104"/>
        <v>0</v>
      </c>
      <c r="AI134" s="68">
        <f t="shared" si="105"/>
        <v>0</v>
      </c>
      <c r="AK134" s="91"/>
      <c r="AM134" s="68">
        <f t="shared" si="106"/>
        <v>0</v>
      </c>
      <c r="AO134" s="72">
        <f t="shared" si="107"/>
        <v>0</v>
      </c>
      <c r="AQ134" s="72" t="e">
        <f t="shared" si="89"/>
        <v>#REF!</v>
      </c>
      <c r="AS134" s="69"/>
      <c r="AU134" s="71">
        <v>121</v>
      </c>
      <c r="AV134" s="68">
        <f t="shared" si="108"/>
        <v>0</v>
      </c>
      <c r="AX134" s="68">
        <f t="shared" si="109"/>
        <v>0</v>
      </c>
      <c r="AZ134" s="91"/>
      <c r="BB134" s="68">
        <f t="shared" si="110"/>
        <v>0</v>
      </c>
      <c r="BD134" s="72">
        <f t="shared" si="111"/>
        <v>0</v>
      </c>
      <c r="BF134" s="72" t="e">
        <f t="shared" si="90"/>
        <v>#REF!</v>
      </c>
      <c r="BG134" s="72"/>
      <c r="BH134" s="71">
        <v>121</v>
      </c>
      <c r="BI134" s="68">
        <f t="shared" si="112"/>
        <v>0</v>
      </c>
      <c r="BJ134" s="132"/>
      <c r="BK134" s="68">
        <f t="shared" si="113"/>
        <v>0</v>
      </c>
      <c r="BL134" s="132"/>
      <c r="BM134" s="91"/>
      <c r="BN134" s="132"/>
      <c r="BO134" s="68">
        <f t="shared" si="114"/>
        <v>0</v>
      </c>
      <c r="BP134" s="132"/>
      <c r="BQ134" s="72">
        <f t="shared" si="115"/>
        <v>0</v>
      </c>
      <c r="BR134" s="132"/>
      <c r="BS134" s="72">
        <f t="shared" si="91"/>
        <v>0</v>
      </c>
      <c r="BT134" s="72"/>
      <c r="BU134" s="326">
        <f t="shared" si="146"/>
        <v>0</v>
      </c>
      <c r="BV134" s="326">
        <f t="shared" si="116"/>
        <v>0</v>
      </c>
      <c r="BW134" s="326">
        <f t="shared" si="117"/>
        <v>0</v>
      </c>
      <c r="BX134" s="326">
        <f t="shared" si="118"/>
        <v>0</v>
      </c>
      <c r="BY134" s="326">
        <f t="shared" si="119"/>
        <v>0</v>
      </c>
      <c r="BZ134" s="326">
        <f t="shared" si="147"/>
        <v>0</v>
      </c>
      <c r="CA134" s="329">
        <f t="shared" si="120"/>
        <v>0</v>
      </c>
      <c r="CB134" s="132"/>
      <c r="CC134" s="71">
        <v>121</v>
      </c>
      <c r="CD134" s="68">
        <f t="shared" si="121"/>
        <v>0</v>
      </c>
      <c r="CE134" s="132"/>
      <c r="CF134" s="68">
        <f t="shared" si="122"/>
        <v>0</v>
      </c>
      <c r="CG134" s="132"/>
      <c r="CH134" s="91"/>
      <c r="CI134" s="132"/>
      <c r="CJ134" s="68">
        <f t="shared" si="123"/>
        <v>0</v>
      </c>
      <c r="CK134" s="132"/>
      <c r="CL134" s="72">
        <f t="shared" si="124"/>
        <v>0</v>
      </c>
      <c r="CM134" s="132"/>
      <c r="CN134" s="72">
        <f t="shared" si="92"/>
        <v>0</v>
      </c>
      <c r="CO134" s="132"/>
      <c r="CP134" s="326">
        <f t="shared" si="148"/>
        <v>0</v>
      </c>
      <c r="CQ134" s="326">
        <f t="shared" si="149"/>
        <v>0</v>
      </c>
      <c r="CR134" s="326">
        <f t="shared" si="150"/>
        <v>0</v>
      </c>
      <c r="CS134" s="326">
        <f t="shared" si="125"/>
        <v>0</v>
      </c>
      <c r="CT134" s="326">
        <f t="shared" si="126"/>
        <v>0</v>
      </c>
      <c r="CU134" s="326">
        <f t="shared" si="151"/>
        <v>0</v>
      </c>
      <c r="CV134" s="329">
        <f t="shared" si="127"/>
        <v>0</v>
      </c>
      <c r="CW134" s="69"/>
      <c r="CX134" s="71">
        <v>121</v>
      </c>
      <c r="CY134" s="68">
        <f t="shared" si="128"/>
        <v>0</v>
      </c>
      <c r="CZ134" s="132"/>
      <c r="DA134" s="68">
        <f t="shared" si="129"/>
        <v>0</v>
      </c>
      <c r="DB134" s="132"/>
      <c r="DC134" s="91"/>
      <c r="DD134" s="132"/>
      <c r="DE134" s="68">
        <f t="shared" si="130"/>
        <v>0</v>
      </c>
      <c r="DF134" s="132"/>
      <c r="DG134" s="72">
        <f t="shared" si="131"/>
        <v>0</v>
      </c>
      <c r="DH134" s="132"/>
      <c r="DI134" s="72">
        <f t="shared" si="93"/>
        <v>0</v>
      </c>
      <c r="DJ134" s="72"/>
      <c r="DK134" s="326">
        <f t="shared" si="152"/>
        <v>0</v>
      </c>
      <c r="DL134" s="326">
        <f t="shared" si="153"/>
        <v>0</v>
      </c>
      <c r="DM134" s="326">
        <f t="shared" si="132"/>
        <v>0</v>
      </c>
      <c r="DN134" s="326">
        <f t="shared" si="133"/>
        <v>0</v>
      </c>
      <c r="DO134" s="326">
        <f t="shared" si="134"/>
        <v>0</v>
      </c>
      <c r="DP134" s="326">
        <f t="shared" si="154"/>
        <v>0</v>
      </c>
      <c r="DQ134" s="329">
        <f t="shared" si="155"/>
        <v>0</v>
      </c>
      <c r="DR134" s="72"/>
      <c r="DS134" s="372">
        <v>121</v>
      </c>
      <c r="DT134" s="68">
        <f t="shared" si="135"/>
        <v>0</v>
      </c>
      <c r="DV134" s="68">
        <f t="shared" si="136"/>
        <v>0</v>
      </c>
      <c r="DX134" s="91"/>
      <c r="DZ134" s="68">
        <f t="shared" si="137"/>
        <v>0</v>
      </c>
      <c r="EA134" s="132"/>
      <c r="EB134" s="72">
        <f t="shared" si="138"/>
        <v>0</v>
      </c>
      <c r="EC134" s="132"/>
      <c r="ED134" s="72">
        <f t="shared" si="94"/>
        <v>0</v>
      </c>
      <c r="EF134" s="364">
        <f t="shared" si="156"/>
        <v>0</v>
      </c>
      <c r="EG134" s="95">
        <f t="shared" si="157"/>
        <v>0</v>
      </c>
      <c r="EH134" s="379">
        <f>(INDEX('30 year Cash Flow'!$H$50:$AK$50,1,'Monthly Loan Amortization'!A134)/12)*$DV$9</f>
        <v>0</v>
      </c>
      <c r="EI134" s="326">
        <f t="shared" si="158"/>
        <v>0</v>
      </c>
      <c r="EJ134" s="326">
        <f t="shared" si="163"/>
        <v>0</v>
      </c>
      <c r="EK134" s="326">
        <f t="shared" si="159"/>
        <v>0</v>
      </c>
      <c r="EL134" s="329">
        <f t="shared" si="166"/>
        <v>0</v>
      </c>
      <c r="EM134" s="329"/>
      <c r="EN134" s="372">
        <v>121</v>
      </c>
      <c r="EO134" s="95">
        <f t="shared" si="140"/>
        <v>0</v>
      </c>
      <c r="EP134" s="132"/>
      <c r="EQ134" s="95">
        <f t="shared" si="141"/>
        <v>0</v>
      </c>
      <c r="ER134" s="132"/>
      <c r="ES134" s="91"/>
      <c r="ET134" s="132"/>
      <c r="EU134" s="95">
        <f t="shared" si="142"/>
        <v>0</v>
      </c>
      <c r="EV134" s="132"/>
      <c r="EW134" s="327">
        <f t="shared" si="143"/>
        <v>0</v>
      </c>
      <c r="EX134" s="132"/>
      <c r="EY134" s="327">
        <f t="shared" si="95"/>
        <v>0</v>
      </c>
      <c r="EZ134" s="132"/>
      <c r="FA134" s="364">
        <f t="shared" si="160"/>
        <v>0</v>
      </c>
      <c r="FB134" s="95">
        <f t="shared" si="161"/>
        <v>0</v>
      </c>
      <c r="FC134" s="379">
        <f>(INDEX('30 year Cash Flow'!$H$50:$AK$50,1,'Monthly Loan Amortization'!A134)/12)*$EQ$9</f>
        <v>0</v>
      </c>
      <c r="FD134" s="326">
        <f t="shared" si="164"/>
        <v>0</v>
      </c>
      <c r="FE134" s="326">
        <f t="shared" si="165"/>
        <v>0</v>
      </c>
      <c r="FF134" s="326">
        <f t="shared" si="162"/>
        <v>0</v>
      </c>
      <c r="FG134" s="329">
        <f t="shared" si="167"/>
        <v>0</v>
      </c>
    </row>
    <row r="135" spans="1:163" x14ac:dyDescent="0.25">
      <c r="A135" s="132">
        <f t="shared" si="145"/>
        <v>11</v>
      </c>
      <c r="B135" s="71">
        <v>122</v>
      </c>
      <c r="C135" s="68">
        <f t="shared" si="96"/>
        <v>0</v>
      </c>
      <c r="E135" s="68">
        <f t="shared" si="97"/>
        <v>0</v>
      </c>
      <c r="G135" s="91"/>
      <c r="I135" s="68">
        <f t="shared" si="98"/>
        <v>0</v>
      </c>
      <c r="K135" s="72">
        <f t="shared" si="99"/>
        <v>0</v>
      </c>
      <c r="M135" s="72">
        <f t="shared" si="87"/>
        <v>0</v>
      </c>
      <c r="N135" s="66"/>
      <c r="O135" s="69"/>
      <c r="Q135" s="71">
        <v>122</v>
      </c>
      <c r="R135" s="68">
        <f t="shared" si="100"/>
        <v>0</v>
      </c>
      <c r="T135" s="68">
        <f t="shared" si="101"/>
        <v>0</v>
      </c>
      <c r="V135" s="91"/>
      <c r="X135" s="68">
        <f t="shared" si="102"/>
        <v>0</v>
      </c>
      <c r="Z135" s="72">
        <f t="shared" si="103"/>
        <v>0</v>
      </c>
      <c r="AB135" s="72" t="e">
        <f t="shared" si="88"/>
        <v>#REF!</v>
      </c>
      <c r="AD135" s="69"/>
      <c r="AF135" s="71">
        <v>122</v>
      </c>
      <c r="AG135" s="68">
        <f t="shared" si="104"/>
        <v>0</v>
      </c>
      <c r="AI135" s="68">
        <f t="shared" si="105"/>
        <v>0</v>
      </c>
      <c r="AK135" s="91"/>
      <c r="AM135" s="68">
        <f t="shared" si="106"/>
        <v>0</v>
      </c>
      <c r="AO135" s="72">
        <f t="shared" si="107"/>
        <v>0</v>
      </c>
      <c r="AQ135" s="72" t="e">
        <f t="shared" si="89"/>
        <v>#REF!</v>
      </c>
      <c r="AS135" s="69"/>
      <c r="AU135" s="71">
        <v>122</v>
      </c>
      <c r="AV135" s="68">
        <f t="shared" si="108"/>
        <v>0</v>
      </c>
      <c r="AX135" s="68">
        <f t="shared" si="109"/>
        <v>0</v>
      </c>
      <c r="AZ135" s="91"/>
      <c r="BB135" s="68">
        <f t="shared" si="110"/>
        <v>0</v>
      </c>
      <c r="BD135" s="72">
        <f t="shared" si="111"/>
        <v>0</v>
      </c>
      <c r="BF135" s="72" t="e">
        <f t="shared" si="90"/>
        <v>#REF!</v>
      </c>
      <c r="BG135" s="72"/>
      <c r="BH135" s="71">
        <v>122</v>
      </c>
      <c r="BI135" s="68">
        <f t="shared" si="112"/>
        <v>0</v>
      </c>
      <c r="BJ135" s="132"/>
      <c r="BK135" s="68">
        <f t="shared" si="113"/>
        <v>0</v>
      </c>
      <c r="BL135" s="132"/>
      <c r="BM135" s="91"/>
      <c r="BN135" s="132"/>
      <c r="BO135" s="68">
        <f t="shared" si="114"/>
        <v>0</v>
      </c>
      <c r="BP135" s="132"/>
      <c r="BQ135" s="72">
        <f t="shared" si="115"/>
        <v>0</v>
      </c>
      <c r="BR135" s="132"/>
      <c r="BS135" s="72">
        <f t="shared" si="91"/>
        <v>0</v>
      </c>
      <c r="BT135" s="72"/>
      <c r="BU135" s="326">
        <f t="shared" si="146"/>
        <v>0</v>
      </c>
      <c r="BV135" s="326">
        <f t="shared" si="116"/>
        <v>0</v>
      </c>
      <c r="BW135" s="326">
        <f t="shared" si="117"/>
        <v>0</v>
      </c>
      <c r="BX135" s="326">
        <f t="shared" si="118"/>
        <v>0</v>
      </c>
      <c r="BY135" s="326">
        <f t="shared" si="119"/>
        <v>0</v>
      </c>
      <c r="BZ135" s="326">
        <f t="shared" si="147"/>
        <v>0</v>
      </c>
      <c r="CA135" s="329">
        <f t="shared" si="120"/>
        <v>0</v>
      </c>
      <c r="CB135" s="132"/>
      <c r="CC135" s="71">
        <v>122</v>
      </c>
      <c r="CD135" s="68">
        <f t="shared" si="121"/>
        <v>0</v>
      </c>
      <c r="CE135" s="132"/>
      <c r="CF135" s="68">
        <f t="shared" si="122"/>
        <v>0</v>
      </c>
      <c r="CG135" s="132"/>
      <c r="CH135" s="91"/>
      <c r="CI135" s="132"/>
      <c r="CJ135" s="68">
        <f t="shared" si="123"/>
        <v>0</v>
      </c>
      <c r="CK135" s="132"/>
      <c r="CL135" s="72">
        <f t="shared" si="124"/>
        <v>0</v>
      </c>
      <c r="CM135" s="132"/>
      <c r="CN135" s="72">
        <f t="shared" si="92"/>
        <v>0</v>
      </c>
      <c r="CO135" s="132"/>
      <c r="CP135" s="326">
        <f t="shared" si="148"/>
        <v>0</v>
      </c>
      <c r="CQ135" s="326">
        <f t="shared" si="149"/>
        <v>0</v>
      </c>
      <c r="CR135" s="326">
        <f t="shared" si="150"/>
        <v>0</v>
      </c>
      <c r="CS135" s="326">
        <f t="shared" si="125"/>
        <v>0</v>
      </c>
      <c r="CT135" s="326">
        <f t="shared" si="126"/>
        <v>0</v>
      </c>
      <c r="CU135" s="326">
        <f t="shared" si="151"/>
        <v>0</v>
      </c>
      <c r="CV135" s="329">
        <f t="shared" si="127"/>
        <v>0</v>
      </c>
      <c r="CW135" s="69"/>
      <c r="CX135" s="71">
        <v>122</v>
      </c>
      <c r="CY135" s="68">
        <f t="shared" si="128"/>
        <v>0</v>
      </c>
      <c r="CZ135" s="132"/>
      <c r="DA135" s="68">
        <f t="shared" si="129"/>
        <v>0</v>
      </c>
      <c r="DB135" s="132"/>
      <c r="DC135" s="91"/>
      <c r="DD135" s="132"/>
      <c r="DE135" s="68">
        <f t="shared" si="130"/>
        <v>0</v>
      </c>
      <c r="DF135" s="132"/>
      <c r="DG135" s="72">
        <f t="shared" si="131"/>
        <v>0</v>
      </c>
      <c r="DH135" s="132"/>
      <c r="DI135" s="72">
        <f t="shared" si="93"/>
        <v>0</v>
      </c>
      <c r="DJ135" s="72"/>
      <c r="DK135" s="326">
        <f t="shared" si="152"/>
        <v>0</v>
      </c>
      <c r="DL135" s="326">
        <f t="shared" si="153"/>
        <v>0</v>
      </c>
      <c r="DM135" s="326">
        <f t="shared" si="132"/>
        <v>0</v>
      </c>
      <c r="DN135" s="326">
        <f t="shared" si="133"/>
        <v>0</v>
      </c>
      <c r="DO135" s="326">
        <f t="shared" si="134"/>
        <v>0</v>
      </c>
      <c r="DP135" s="326">
        <f t="shared" si="154"/>
        <v>0</v>
      </c>
      <c r="DQ135" s="329">
        <f t="shared" si="155"/>
        <v>0</v>
      </c>
      <c r="DR135" s="72"/>
      <c r="DS135" s="372">
        <v>122</v>
      </c>
      <c r="DT135" s="68">
        <f t="shared" si="135"/>
        <v>0</v>
      </c>
      <c r="DV135" s="68">
        <f t="shared" si="136"/>
        <v>0</v>
      </c>
      <c r="DX135" s="91"/>
      <c r="DZ135" s="68">
        <f t="shared" si="137"/>
        <v>0</v>
      </c>
      <c r="EA135" s="132"/>
      <c r="EB135" s="72">
        <f t="shared" si="138"/>
        <v>0</v>
      </c>
      <c r="EC135" s="132"/>
      <c r="ED135" s="72">
        <f t="shared" si="94"/>
        <v>0</v>
      </c>
      <c r="EF135" s="364">
        <f t="shared" si="156"/>
        <v>0</v>
      </c>
      <c r="EG135" s="95">
        <f t="shared" si="157"/>
        <v>0</v>
      </c>
      <c r="EH135" s="379">
        <f>(INDEX('30 year Cash Flow'!$H$50:$AK$50,1,'Monthly Loan Amortization'!A135)/12)*$DV$9</f>
        <v>0</v>
      </c>
      <c r="EI135" s="326">
        <f t="shared" si="158"/>
        <v>0</v>
      </c>
      <c r="EJ135" s="326">
        <f t="shared" si="163"/>
        <v>0</v>
      </c>
      <c r="EK135" s="326">
        <f t="shared" si="159"/>
        <v>0</v>
      </c>
      <c r="EL135" s="329">
        <f t="shared" si="166"/>
        <v>0</v>
      </c>
      <c r="EM135" s="329"/>
      <c r="EN135" s="372">
        <v>122</v>
      </c>
      <c r="EO135" s="95">
        <f t="shared" si="140"/>
        <v>0</v>
      </c>
      <c r="EP135" s="132"/>
      <c r="EQ135" s="95">
        <f t="shared" si="141"/>
        <v>0</v>
      </c>
      <c r="ER135" s="132"/>
      <c r="ES135" s="91"/>
      <c r="ET135" s="132"/>
      <c r="EU135" s="95">
        <f t="shared" si="142"/>
        <v>0</v>
      </c>
      <c r="EV135" s="132"/>
      <c r="EW135" s="327">
        <f t="shared" si="143"/>
        <v>0</v>
      </c>
      <c r="EX135" s="132"/>
      <c r="EY135" s="327">
        <f t="shared" si="95"/>
        <v>0</v>
      </c>
      <c r="EZ135" s="132"/>
      <c r="FA135" s="364">
        <f t="shared" si="160"/>
        <v>0</v>
      </c>
      <c r="FB135" s="95">
        <f t="shared" si="161"/>
        <v>0</v>
      </c>
      <c r="FC135" s="379">
        <f>(INDEX('30 year Cash Flow'!$H$50:$AK$50,1,'Monthly Loan Amortization'!A135)/12)*$EQ$9</f>
        <v>0</v>
      </c>
      <c r="FD135" s="326">
        <f t="shared" si="164"/>
        <v>0</v>
      </c>
      <c r="FE135" s="326">
        <f t="shared" si="165"/>
        <v>0</v>
      </c>
      <c r="FF135" s="326">
        <f t="shared" si="162"/>
        <v>0</v>
      </c>
      <c r="FG135" s="329">
        <f t="shared" si="167"/>
        <v>0</v>
      </c>
    </row>
    <row r="136" spans="1:163" x14ac:dyDescent="0.25">
      <c r="A136" s="132">
        <f t="shared" si="145"/>
        <v>11</v>
      </c>
      <c r="B136" s="71">
        <v>123</v>
      </c>
      <c r="C136" s="68">
        <f t="shared" si="96"/>
        <v>0</v>
      </c>
      <c r="E136" s="68">
        <f t="shared" si="97"/>
        <v>0</v>
      </c>
      <c r="G136" s="91"/>
      <c r="I136" s="68">
        <f t="shared" si="98"/>
        <v>0</v>
      </c>
      <c r="K136" s="72">
        <f t="shared" si="99"/>
        <v>0</v>
      </c>
      <c r="M136" s="72">
        <f t="shared" si="87"/>
        <v>0</v>
      </c>
      <c r="N136" s="66"/>
      <c r="O136" s="69"/>
      <c r="Q136" s="71">
        <v>123</v>
      </c>
      <c r="R136" s="68">
        <f t="shared" si="100"/>
        <v>0</v>
      </c>
      <c r="T136" s="68">
        <f t="shared" si="101"/>
        <v>0</v>
      </c>
      <c r="V136" s="91"/>
      <c r="X136" s="68">
        <f t="shared" si="102"/>
        <v>0</v>
      </c>
      <c r="Z136" s="72">
        <f t="shared" si="103"/>
        <v>0</v>
      </c>
      <c r="AB136" s="72" t="e">
        <f t="shared" si="88"/>
        <v>#REF!</v>
      </c>
      <c r="AD136" s="69"/>
      <c r="AF136" s="71">
        <v>123</v>
      </c>
      <c r="AG136" s="68">
        <f t="shared" si="104"/>
        <v>0</v>
      </c>
      <c r="AI136" s="68">
        <f t="shared" si="105"/>
        <v>0</v>
      </c>
      <c r="AK136" s="91"/>
      <c r="AM136" s="68">
        <f t="shared" si="106"/>
        <v>0</v>
      </c>
      <c r="AO136" s="72">
        <f t="shared" si="107"/>
        <v>0</v>
      </c>
      <c r="AQ136" s="72" t="e">
        <f t="shared" si="89"/>
        <v>#REF!</v>
      </c>
      <c r="AS136" s="69"/>
      <c r="AU136" s="71">
        <v>123</v>
      </c>
      <c r="AV136" s="68">
        <f t="shared" si="108"/>
        <v>0</v>
      </c>
      <c r="AX136" s="68">
        <f t="shared" si="109"/>
        <v>0</v>
      </c>
      <c r="AZ136" s="91"/>
      <c r="BB136" s="68">
        <f t="shared" si="110"/>
        <v>0</v>
      </c>
      <c r="BD136" s="72">
        <f t="shared" si="111"/>
        <v>0</v>
      </c>
      <c r="BF136" s="72" t="e">
        <f t="shared" si="90"/>
        <v>#REF!</v>
      </c>
      <c r="BG136" s="72"/>
      <c r="BH136" s="71">
        <v>123</v>
      </c>
      <c r="BI136" s="68">
        <f t="shared" si="112"/>
        <v>0</v>
      </c>
      <c r="BJ136" s="132"/>
      <c r="BK136" s="68">
        <f t="shared" si="113"/>
        <v>0</v>
      </c>
      <c r="BL136" s="132"/>
      <c r="BM136" s="91"/>
      <c r="BN136" s="132"/>
      <c r="BO136" s="68">
        <f t="shared" si="114"/>
        <v>0</v>
      </c>
      <c r="BP136" s="132"/>
      <c r="BQ136" s="72">
        <f t="shared" si="115"/>
        <v>0</v>
      </c>
      <c r="BR136" s="132"/>
      <c r="BS136" s="72">
        <f t="shared" si="91"/>
        <v>0</v>
      </c>
      <c r="BT136" s="72"/>
      <c r="BU136" s="326">
        <f t="shared" si="146"/>
        <v>0</v>
      </c>
      <c r="BV136" s="326">
        <f t="shared" si="116"/>
        <v>0</v>
      </c>
      <c r="BW136" s="326">
        <f t="shared" si="117"/>
        <v>0</v>
      </c>
      <c r="BX136" s="326">
        <f t="shared" si="118"/>
        <v>0</v>
      </c>
      <c r="BY136" s="326">
        <f t="shared" si="119"/>
        <v>0</v>
      </c>
      <c r="BZ136" s="326">
        <f t="shared" si="147"/>
        <v>0</v>
      </c>
      <c r="CA136" s="329">
        <f t="shared" si="120"/>
        <v>0</v>
      </c>
      <c r="CB136" s="132"/>
      <c r="CC136" s="71">
        <v>123</v>
      </c>
      <c r="CD136" s="68">
        <f t="shared" si="121"/>
        <v>0</v>
      </c>
      <c r="CE136" s="132"/>
      <c r="CF136" s="68">
        <f t="shared" si="122"/>
        <v>0</v>
      </c>
      <c r="CG136" s="132"/>
      <c r="CH136" s="91"/>
      <c r="CI136" s="132"/>
      <c r="CJ136" s="68">
        <f t="shared" si="123"/>
        <v>0</v>
      </c>
      <c r="CK136" s="132"/>
      <c r="CL136" s="72">
        <f t="shared" si="124"/>
        <v>0</v>
      </c>
      <c r="CM136" s="132"/>
      <c r="CN136" s="72">
        <f t="shared" si="92"/>
        <v>0</v>
      </c>
      <c r="CO136" s="132"/>
      <c r="CP136" s="326">
        <f t="shared" si="148"/>
        <v>0</v>
      </c>
      <c r="CQ136" s="326">
        <f t="shared" si="149"/>
        <v>0</v>
      </c>
      <c r="CR136" s="326">
        <f t="shared" si="150"/>
        <v>0</v>
      </c>
      <c r="CS136" s="326">
        <f t="shared" si="125"/>
        <v>0</v>
      </c>
      <c r="CT136" s="326">
        <f t="shared" si="126"/>
        <v>0</v>
      </c>
      <c r="CU136" s="326">
        <f t="shared" si="151"/>
        <v>0</v>
      </c>
      <c r="CV136" s="329">
        <f t="shared" si="127"/>
        <v>0</v>
      </c>
      <c r="CW136" s="69"/>
      <c r="CX136" s="71">
        <v>123</v>
      </c>
      <c r="CY136" s="68">
        <f t="shared" si="128"/>
        <v>0</v>
      </c>
      <c r="CZ136" s="132"/>
      <c r="DA136" s="68">
        <f t="shared" si="129"/>
        <v>0</v>
      </c>
      <c r="DB136" s="132"/>
      <c r="DC136" s="91"/>
      <c r="DD136" s="132"/>
      <c r="DE136" s="68">
        <f t="shared" si="130"/>
        <v>0</v>
      </c>
      <c r="DF136" s="132"/>
      <c r="DG136" s="72">
        <f t="shared" si="131"/>
        <v>0</v>
      </c>
      <c r="DH136" s="132"/>
      <c r="DI136" s="72">
        <f t="shared" si="93"/>
        <v>0</v>
      </c>
      <c r="DJ136" s="72"/>
      <c r="DK136" s="326">
        <f t="shared" si="152"/>
        <v>0</v>
      </c>
      <c r="DL136" s="326">
        <f t="shared" si="153"/>
        <v>0</v>
      </c>
      <c r="DM136" s="326">
        <f t="shared" si="132"/>
        <v>0</v>
      </c>
      <c r="DN136" s="326">
        <f t="shared" si="133"/>
        <v>0</v>
      </c>
      <c r="DO136" s="326">
        <f t="shared" si="134"/>
        <v>0</v>
      </c>
      <c r="DP136" s="326">
        <f t="shared" si="154"/>
        <v>0</v>
      </c>
      <c r="DQ136" s="329">
        <f t="shared" si="155"/>
        <v>0</v>
      </c>
      <c r="DR136" s="72"/>
      <c r="DS136" s="372">
        <v>123</v>
      </c>
      <c r="DT136" s="68">
        <f t="shared" si="135"/>
        <v>0</v>
      </c>
      <c r="DV136" s="68">
        <f t="shared" si="136"/>
        <v>0</v>
      </c>
      <c r="DX136" s="91"/>
      <c r="DZ136" s="68">
        <f t="shared" si="137"/>
        <v>0</v>
      </c>
      <c r="EA136" s="132"/>
      <c r="EB136" s="72">
        <f t="shared" si="138"/>
        <v>0</v>
      </c>
      <c r="EC136" s="132"/>
      <c r="ED136" s="72">
        <f t="shared" si="94"/>
        <v>0</v>
      </c>
      <c r="EF136" s="364">
        <f t="shared" si="156"/>
        <v>0</v>
      </c>
      <c r="EG136" s="95">
        <f t="shared" si="157"/>
        <v>0</v>
      </c>
      <c r="EH136" s="379">
        <f>(INDEX('30 year Cash Flow'!$H$50:$AK$50,1,'Monthly Loan Amortization'!A136)/12)*$DV$9</f>
        <v>0</v>
      </c>
      <c r="EI136" s="326">
        <f t="shared" si="158"/>
        <v>0</v>
      </c>
      <c r="EJ136" s="326">
        <f t="shared" si="163"/>
        <v>0</v>
      </c>
      <c r="EK136" s="326">
        <f t="shared" si="159"/>
        <v>0</v>
      </c>
      <c r="EL136" s="329">
        <f t="shared" si="166"/>
        <v>0</v>
      </c>
      <c r="EM136" s="329"/>
      <c r="EN136" s="372">
        <v>123</v>
      </c>
      <c r="EO136" s="95">
        <f t="shared" si="140"/>
        <v>0</v>
      </c>
      <c r="EP136" s="132"/>
      <c r="EQ136" s="95">
        <f t="shared" si="141"/>
        <v>0</v>
      </c>
      <c r="ER136" s="132"/>
      <c r="ES136" s="91"/>
      <c r="ET136" s="132"/>
      <c r="EU136" s="95">
        <f t="shared" si="142"/>
        <v>0</v>
      </c>
      <c r="EV136" s="132"/>
      <c r="EW136" s="327">
        <f t="shared" si="143"/>
        <v>0</v>
      </c>
      <c r="EX136" s="132"/>
      <c r="EY136" s="327">
        <f t="shared" si="95"/>
        <v>0</v>
      </c>
      <c r="EZ136" s="132"/>
      <c r="FA136" s="364">
        <f t="shared" si="160"/>
        <v>0</v>
      </c>
      <c r="FB136" s="95">
        <f t="shared" si="161"/>
        <v>0</v>
      </c>
      <c r="FC136" s="379">
        <f>(INDEX('30 year Cash Flow'!$H$50:$AK$50,1,'Monthly Loan Amortization'!A136)/12)*$EQ$9</f>
        <v>0</v>
      </c>
      <c r="FD136" s="326">
        <f t="shared" si="164"/>
        <v>0</v>
      </c>
      <c r="FE136" s="326">
        <f t="shared" si="165"/>
        <v>0</v>
      </c>
      <c r="FF136" s="326">
        <f t="shared" si="162"/>
        <v>0</v>
      </c>
      <c r="FG136" s="329">
        <f t="shared" si="167"/>
        <v>0</v>
      </c>
    </row>
    <row r="137" spans="1:163" x14ac:dyDescent="0.25">
      <c r="A137" s="132">
        <f t="shared" si="145"/>
        <v>11</v>
      </c>
      <c r="B137" s="71">
        <v>124</v>
      </c>
      <c r="C137" s="68">
        <f t="shared" si="96"/>
        <v>0</v>
      </c>
      <c r="E137" s="68">
        <f t="shared" si="97"/>
        <v>0</v>
      </c>
      <c r="G137" s="91"/>
      <c r="I137" s="68">
        <f t="shared" si="98"/>
        <v>0</v>
      </c>
      <c r="K137" s="72">
        <f t="shared" si="99"/>
        <v>0</v>
      </c>
      <c r="M137" s="72">
        <f t="shared" si="87"/>
        <v>0</v>
      </c>
      <c r="N137" s="66"/>
      <c r="O137" s="69"/>
      <c r="Q137" s="71">
        <v>124</v>
      </c>
      <c r="R137" s="68">
        <f t="shared" si="100"/>
        <v>0</v>
      </c>
      <c r="T137" s="68">
        <f t="shared" si="101"/>
        <v>0</v>
      </c>
      <c r="V137" s="91"/>
      <c r="X137" s="68">
        <f t="shared" si="102"/>
        <v>0</v>
      </c>
      <c r="Z137" s="72">
        <f t="shared" si="103"/>
        <v>0</v>
      </c>
      <c r="AB137" s="72" t="e">
        <f t="shared" si="88"/>
        <v>#REF!</v>
      </c>
      <c r="AD137" s="69"/>
      <c r="AF137" s="71">
        <v>124</v>
      </c>
      <c r="AG137" s="68">
        <f t="shared" si="104"/>
        <v>0</v>
      </c>
      <c r="AI137" s="68">
        <f t="shared" si="105"/>
        <v>0</v>
      </c>
      <c r="AK137" s="91"/>
      <c r="AM137" s="68">
        <f t="shared" si="106"/>
        <v>0</v>
      </c>
      <c r="AO137" s="72">
        <f t="shared" si="107"/>
        <v>0</v>
      </c>
      <c r="AQ137" s="72" t="e">
        <f t="shared" si="89"/>
        <v>#REF!</v>
      </c>
      <c r="AS137" s="69"/>
      <c r="AU137" s="71">
        <v>124</v>
      </c>
      <c r="AV137" s="68">
        <f t="shared" si="108"/>
        <v>0</v>
      </c>
      <c r="AX137" s="68">
        <f t="shared" si="109"/>
        <v>0</v>
      </c>
      <c r="AZ137" s="91"/>
      <c r="BB137" s="68">
        <f t="shared" si="110"/>
        <v>0</v>
      </c>
      <c r="BD137" s="72">
        <f t="shared" si="111"/>
        <v>0</v>
      </c>
      <c r="BF137" s="72" t="e">
        <f t="shared" si="90"/>
        <v>#REF!</v>
      </c>
      <c r="BG137" s="72"/>
      <c r="BH137" s="71">
        <v>124</v>
      </c>
      <c r="BI137" s="68">
        <f t="shared" si="112"/>
        <v>0</v>
      </c>
      <c r="BJ137" s="132"/>
      <c r="BK137" s="68">
        <f t="shared" si="113"/>
        <v>0</v>
      </c>
      <c r="BL137" s="132"/>
      <c r="BM137" s="91"/>
      <c r="BN137" s="132"/>
      <c r="BO137" s="68">
        <f t="shared" si="114"/>
        <v>0</v>
      </c>
      <c r="BP137" s="132"/>
      <c r="BQ137" s="72">
        <f t="shared" si="115"/>
        <v>0</v>
      </c>
      <c r="BR137" s="132"/>
      <c r="BS137" s="72">
        <f t="shared" si="91"/>
        <v>0</v>
      </c>
      <c r="BT137" s="72"/>
      <c r="BU137" s="326">
        <f t="shared" si="146"/>
        <v>0</v>
      </c>
      <c r="BV137" s="326">
        <f t="shared" si="116"/>
        <v>0</v>
      </c>
      <c r="BW137" s="326">
        <f t="shared" si="117"/>
        <v>0</v>
      </c>
      <c r="BX137" s="326">
        <f t="shared" si="118"/>
        <v>0</v>
      </c>
      <c r="BY137" s="326">
        <f t="shared" si="119"/>
        <v>0</v>
      </c>
      <c r="BZ137" s="326">
        <f t="shared" si="147"/>
        <v>0</v>
      </c>
      <c r="CA137" s="329">
        <f t="shared" si="120"/>
        <v>0</v>
      </c>
      <c r="CB137" s="132"/>
      <c r="CC137" s="71">
        <v>124</v>
      </c>
      <c r="CD137" s="68">
        <f t="shared" si="121"/>
        <v>0</v>
      </c>
      <c r="CE137" s="132"/>
      <c r="CF137" s="68">
        <f t="shared" si="122"/>
        <v>0</v>
      </c>
      <c r="CG137" s="132"/>
      <c r="CH137" s="91"/>
      <c r="CI137" s="132"/>
      <c r="CJ137" s="68">
        <f t="shared" si="123"/>
        <v>0</v>
      </c>
      <c r="CK137" s="132"/>
      <c r="CL137" s="72">
        <f t="shared" si="124"/>
        <v>0</v>
      </c>
      <c r="CM137" s="132"/>
      <c r="CN137" s="72">
        <f t="shared" si="92"/>
        <v>0</v>
      </c>
      <c r="CO137" s="132"/>
      <c r="CP137" s="326">
        <f t="shared" si="148"/>
        <v>0</v>
      </c>
      <c r="CQ137" s="326">
        <f t="shared" si="149"/>
        <v>0</v>
      </c>
      <c r="CR137" s="326">
        <f t="shared" si="150"/>
        <v>0</v>
      </c>
      <c r="CS137" s="326">
        <f t="shared" si="125"/>
        <v>0</v>
      </c>
      <c r="CT137" s="326">
        <f t="shared" si="126"/>
        <v>0</v>
      </c>
      <c r="CU137" s="326">
        <f t="shared" si="151"/>
        <v>0</v>
      </c>
      <c r="CV137" s="329">
        <f t="shared" si="127"/>
        <v>0</v>
      </c>
      <c r="CW137" s="69"/>
      <c r="CX137" s="71">
        <v>124</v>
      </c>
      <c r="CY137" s="68">
        <f t="shared" si="128"/>
        <v>0</v>
      </c>
      <c r="CZ137" s="132"/>
      <c r="DA137" s="68">
        <f t="shared" si="129"/>
        <v>0</v>
      </c>
      <c r="DB137" s="132"/>
      <c r="DC137" s="91"/>
      <c r="DD137" s="132"/>
      <c r="DE137" s="68">
        <f t="shared" si="130"/>
        <v>0</v>
      </c>
      <c r="DF137" s="132"/>
      <c r="DG137" s="72">
        <f t="shared" si="131"/>
        <v>0</v>
      </c>
      <c r="DH137" s="132"/>
      <c r="DI137" s="72">
        <f t="shared" si="93"/>
        <v>0</v>
      </c>
      <c r="DJ137" s="72"/>
      <c r="DK137" s="326">
        <f t="shared" si="152"/>
        <v>0</v>
      </c>
      <c r="DL137" s="326">
        <f t="shared" si="153"/>
        <v>0</v>
      </c>
      <c r="DM137" s="326">
        <f t="shared" si="132"/>
        <v>0</v>
      </c>
      <c r="DN137" s="326">
        <f t="shared" si="133"/>
        <v>0</v>
      </c>
      <c r="DO137" s="326">
        <f t="shared" si="134"/>
        <v>0</v>
      </c>
      <c r="DP137" s="326">
        <f t="shared" si="154"/>
        <v>0</v>
      </c>
      <c r="DQ137" s="329">
        <f t="shared" si="155"/>
        <v>0</v>
      </c>
      <c r="DR137" s="72"/>
      <c r="DS137" s="372">
        <v>124</v>
      </c>
      <c r="DT137" s="68">
        <f t="shared" si="135"/>
        <v>0</v>
      </c>
      <c r="DV137" s="68">
        <f t="shared" si="136"/>
        <v>0</v>
      </c>
      <c r="DX137" s="91"/>
      <c r="DZ137" s="68">
        <f t="shared" si="137"/>
        <v>0</v>
      </c>
      <c r="EA137" s="132"/>
      <c r="EB137" s="72">
        <f t="shared" si="138"/>
        <v>0</v>
      </c>
      <c r="EC137" s="132"/>
      <c r="ED137" s="72">
        <f t="shared" si="94"/>
        <v>0</v>
      </c>
      <c r="EF137" s="364">
        <f t="shared" si="156"/>
        <v>0</v>
      </c>
      <c r="EG137" s="95">
        <f t="shared" si="157"/>
        <v>0</v>
      </c>
      <c r="EH137" s="379">
        <f>(INDEX('30 year Cash Flow'!$H$50:$AK$50,1,'Monthly Loan Amortization'!A137)/12)*$DV$9</f>
        <v>0</v>
      </c>
      <c r="EI137" s="326">
        <f t="shared" si="158"/>
        <v>0</v>
      </c>
      <c r="EJ137" s="326">
        <f t="shared" si="163"/>
        <v>0</v>
      </c>
      <c r="EK137" s="326">
        <f t="shared" si="159"/>
        <v>0</v>
      </c>
      <c r="EL137" s="329">
        <f t="shared" si="166"/>
        <v>0</v>
      </c>
      <c r="EM137" s="329"/>
      <c r="EN137" s="372">
        <v>124</v>
      </c>
      <c r="EO137" s="95">
        <f t="shared" si="140"/>
        <v>0</v>
      </c>
      <c r="EP137" s="132"/>
      <c r="EQ137" s="95">
        <f t="shared" si="141"/>
        <v>0</v>
      </c>
      <c r="ER137" s="132"/>
      <c r="ES137" s="91"/>
      <c r="ET137" s="132"/>
      <c r="EU137" s="95">
        <f t="shared" si="142"/>
        <v>0</v>
      </c>
      <c r="EV137" s="132"/>
      <c r="EW137" s="327">
        <f t="shared" si="143"/>
        <v>0</v>
      </c>
      <c r="EX137" s="132"/>
      <c r="EY137" s="327">
        <f t="shared" si="95"/>
        <v>0</v>
      </c>
      <c r="EZ137" s="132"/>
      <c r="FA137" s="364">
        <f t="shared" si="160"/>
        <v>0</v>
      </c>
      <c r="FB137" s="95">
        <f t="shared" si="161"/>
        <v>0</v>
      </c>
      <c r="FC137" s="379">
        <f>(INDEX('30 year Cash Flow'!$H$50:$AK$50,1,'Monthly Loan Amortization'!A137)/12)*$EQ$9</f>
        <v>0</v>
      </c>
      <c r="FD137" s="326">
        <f t="shared" si="164"/>
        <v>0</v>
      </c>
      <c r="FE137" s="326">
        <f t="shared" si="165"/>
        <v>0</v>
      </c>
      <c r="FF137" s="326">
        <f t="shared" si="162"/>
        <v>0</v>
      </c>
      <c r="FG137" s="329">
        <f t="shared" si="167"/>
        <v>0</v>
      </c>
    </row>
    <row r="138" spans="1:163" x14ac:dyDescent="0.25">
      <c r="A138" s="132">
        <f t="shared" si="145"/>
        <v>11</v>
      </c>
      <c r="B138" s="71">
        <v>125</v>
      </c>
      <c r="C138" s="68">
        <f t="shared" si="96"/>
        <v>0</v>
      </c>
      <c r="E138" s="68">
        <f t="shared" si="97"/>
        <v>0</v>
      </c>
      <c r="G138" s="91"/>
      <c r="I138" s="68">
        <f t="shared" si="98"/>
        <v>0</v>
      </c>
      <c r="K138" s="72">
        <f t="shared" si="99"/>
        <v>0</v>
      </c>
      <c r="M138" s="72">
        <f t="shared" si="87"/>
        <v>0</v>
      </c>
      <c r="N138" s="66"/>
      <c r="O138" s="69"/>
      <c r="Q138" s="71">
        <v>125</v>
      </c>
      <c r="R138" s="68">
        <f t="shared" si="100"/>
        <v>0</v>
      </c>
      <c r="T138" s="68">
        <f t="shared" si="101"/>
        <v>0</v>
      </c>
      <c r="V138" s="91"/>
      <c r="X138" s="68">
        <f t="shared" si="102"/>
        <v>0</v>
      </c>
      <c r="Z138" s="72">
        <f t="shared" si="103"/>
        <v>0</v>
      </c>
      <c r="AB138" s="72" t="e">
        <f t="shared" si="88"/>
        <v>#REF!</v>
      </c>
      <c r="AD138" s="69"/>
      <c r="AF138" s="71">
        <v>125</v>
      </c>
      <c r="AG138" s="68">
        <f t="shared" si="104"/>
        <v>0</v>
      </c>
      <c r="AI138" s="68">
        <f t="shared" si="105"/>
        <v>0</v>
      </c>
      <c r="AK138" s="91"/>
      <c r="AM138" s="68">
        <f t="shared" si="106"/>
        <v>0</v>
      </c>
      <c r="AO138" s="72">
        <f t="shared" si="107"/>
        <v>0</v>
      </c>
      <c r="AQ138" s="72" t="e">
        <f t="shared" si="89"/>
        <v>#REF!</v>
      </c>
      <c r="AS138" s="69"/>
      <c r="AU138" s="71">
        <v>125</v>
      </c>
      <c r="AV138" s="68">
        <f t="shared" si="108"/>
        <v>0</v>
      </c>
      <c r="AX138" s="68">
        <f t="shared" si="109"/>
        <v>0</v>
      </c>
      <c r="AZ138" s="91"/>
      <c r="BB138" s="68">
        <f t="shared" si="110"/>
        <v>0</v>
      </c>
      <c r="BD138" s="72">
        <f t="shared" si="111"/>
        <v>0</v>
      </c>
      <c r="BF138" s="72" t="e">
        <f t="shared" si="90"/>
        <v>#REF!</v>
      </c>
      <c r="BG138" s="72"/>
      <c r="BH138" s="71">
        <v>125</v>
      </c>
      <c r="BI138" s="68">
        <f t="shared" si="112"/>
        <v>0</v>
      </c>
      <c r="BJ138" s="132"/>
      <c r="BK138" s="68">
        <f t="shared" si="113"/>
        <v>0</v>
      </c>
      <c r="BL138" s="132"/>
      <c r="BM138" s="91"/>
      <c r="BN138" s="132"/>
      <c r="BO138" s="68">
        <f t="shared" si="114"/>
        <v>0</v>
      </c>
      <c r="BP138" s="132"/>
      <c r="BQ138" s="72">
        <f t="shared" si="115"/>
        <v>0</v>
      </c>
      <c r="BR138" s="132"/>
      <c r="BS138" s="72">
        <f t="shared" si="91"/>
        <v>0</v>
      </c>
      <c r="BT138" s="72"/>
      <c r="BU138" s="326">
        <f t="shared" si="146"/>
        <v>0</v>
      </c>
      <c r="BV138" s="326">
        <f t="shared" si="116"/>
        <v>0</v>
      </c>
      <c r="BW138" s="326">
        <f t="shared" si="117"/>
        <v>0</v>
      </c>
      <c r="BX138" s="326">
        <f t="shared" si="118"/>
        <v>0</v>
      </c>
      <c r="BY138" s="326">
        <f t="shared" si="119"/>
        <v>0</v>
      </c>
      <c r="BZ138" s="326">
        <f t="shared" si="147"/>
        <v>0</v>
      </c>
      <c r="CA138" s="329">
        <f t="shared" si="120"/>
        <v>0</v>
      </c>
      <c r="CB138" s="132"/>
      <c r="CC138" s="71">
        <v>125</v>
      </c>
      <c r="CD138" s="68">
        <f t="shared" si="121"/>
        <v>0</v>
      </c>
      <c r="CE138" s="132"/>
      <c r="CF138" s="68">
        <f t="shared" si="122"/>
        <v>0</v>
      </c>
      <c r="CG138" s="132"/>
      <c r="CH138" s="91"/>
      <c r="CI138" s="132"/>
      <c r="CJ138" s="68">
        <f t="shared" si="123"/>
        <v>0</v>
      </c>
      <c r="CK138" s="132"/>
      <c r="CL138" s="72">
        <f t="shared" si="124"/>
        <v>0</v>
      </c>
      <c r="CM138" s="132"/>
      <c r="CN138" s="72">
        <f t="shared" si="92"/>
        <v>0</v>
      </c>
      <c r="CO138" s="132"/>
      <c r="CP138" s="326">
        <f t="shared" si="148"/>
        <v>0</v>
      </c>
      <c r="CQ138" s="326">
        <f t="shared" si="149"/>
        <v>0</v>
      </c>
      <c r="CR138" s="326">
        <f t="shared" si="150"/>
        <v>0</v>
      </c>
      <c r="CS138" s="326">
        <f t="shared" si="125"/>
        <v>0</v>
      </c>
      <c r="CT138" s="326">
        <f t="shared" si="126"/>
        <v>0</v>
      </c>
      <c r="CU138" s="326">
        <f t="shared" si="151"/>
        <v>0</v>
      </c>
      <c r="CV138" s="329">
        <f t="shared" si="127"/>
        <v>0</v>
      </c>
      <c r="CW138" s="69"/>
      <c r="CX138" s="71">
        <v>125</v>
      </c>
      <c r="CY138" s="68">
        <f t="shared" si="128"/>
        <v>0</v>
      </c>
      <c r="CZ138" s="132"/>
      <c r="DA138" s="68">
        <f t="shared" si="129"/>
        <v>0</v>
      </c>
      <c r="DB138" s="132"/>
      <c r="DC138" s="91"/>
      <c r="DD138" s="132"/>
      <c r="DE138" s="68">
        <f t="shared" si="130"/>
        <v>0</v>
      </c>
      <c r="DF138" s="132"/>
      <c r="DG138" s="72">
        <f t="shared" si="131"/>
        <v>0</v>
      </c>
      <c r="DH138" s="132"/>
      <c r="DI138" s="72">
        <f t="shared" si="93"/>
        <v>0</v>
      </c>
      <c r="DJ138" s="72"/>
      <c r="DK138" s="326">
        <f t="shared" si="152"/>
        <v>0</v>
      </c>
      <c r="DL138" s="326">
        <f t="shared" si="153"/>
        <v>0</v>
      </c>
      <c r="DM138" s="326">
        <f t="shared" si="132"/>
        <v>0</v>
      </c>
      <c r="DN138" s="326">
        <f t="shared" si="133"/>
        <v>0</v>
      </c>
      <c r="DO138" s="326">
        <f t="shared" si="134"/>
        <v>0</v>
      </c>
      <c r="DP138" s="326">
        <f t="shared" si="154"/>
        <v>0</v>
      </c>
      <c r="DQ138" s="329">
        <f t="shared" si="155"/>
        <v>0</v>
      </c>
      <c r="DR138" s="72"/>
      <c r="DS138" s="372">
        <v>125</v>
      </c>
      <c r="DT138" s="68">
        <f t="shared" si="135"/>
        <v>0</v>
      </c>
      <c r="DV138" s="68">
        <f t="shared" si="136"/>
        <v>0</v>
      </c>
      <c r="DX138" s="91"/>
      <c r="DZ138" s="68">
        <f t="shared" si="137"/>
        <v>0</v>
      </c>
      <c r="EA138" s="132"/>
      <c r="EB138" s="72">
        <f t="shared" si="138"/>
        <v>0</v>
      </c>
      <c r="EC138" s="132"/>
      <c r="ED138" s="72">
        <f t="shared" si="94"/>
        <v>0</v>
      </c>
      <c r="EF138" s="364">
        <f t="shared" si="156"/>
        <v>0</v>
      </c>
      <c r="EG138" s="95">
        <f t="shared" si="157"/>
        <v>0</v>
      </c>
      <c r="EH138" s="379">
        <f>(INDEX('30 year Cash Flow'!$H$50:$AK$50,1,'Monthly Loan Amortization'!A138)/12)*$DV$9</f>
        <v>0</v>
      </c>
      <c r="EI138" s="326">
        <f t="shared" si="158"/>
        <v>0</v>
      </c>
      <c r="EJ138" s="326">
        <f t="shared" si="163"/>
        <v>0</v>
      </c>
      <c r="EK138" s="326">
        <f t="shared" si="159"/>
        <v>0</v>
      </c>
      <c r="EL138" s="329">
        <f t="shared" si="166"/>
        <v>0</v>
      </c>
      <c r="EM138" s="329"/>
      <c r="EN138" s="372">
        <v>125</v>
      </c>
      <c r="EO138" s="95">
        <f t="shared" si="140"/>
        <v>0</v>
      </c>
      <c r="EP138" s="132"/>
      <c r="EQ138" s="95">
        <f t="shared" si="141"/>
        <v>0</v>
      </c>
      <c r="ER138" s="132"/>
      <c r="ES138" s="91"/>
      <c r="ET138" s="132"/>
      <c r="EU138" s="95">
        <f t="shared" si="142"/>
        <v>0</v>
      </c>
      <c r="EV138" s="132"/>
      <c r="EW138" s="327">
        <f t="shared" si="143"/>
        <v>0</v>
      </c>
      <c r="EX138" s="132"/>
      <c r="EY138" s="327">
        <f t="shared" si="95"/>
        <v>0</v>
      </c>
      <c r="EZ138" s="132"/>
      <c r="FA138" s="364">
        <f t="shared" si="160"/>
        <v>0</v>
      </c>
      <c r="FB138" s="95">
        <f t="shared" si="161"/>
        <v>0</v>
      </c>
      <c r="FC138" s="379">
        <f>(INDEX('30 year Cash Flow'!$H$50:$AK$50,1,'Monthly Loan Amortization'!A138)/12)*$EQ$9</f>
        <v>0</v>
      </c>
      <c r="FD138" s="326">
        <f t="shared" si="164"/>
        <v>0</v>
      </c>
      <c r="FE138" s="326">
        <f t="shared" si="165"/>
        <v>0</v>
      </c>
      <c r="FF138" s="326">
        <f t="shared" si="162"/>
        <v>0</v>
      </c>
      <c r="FG138" s="329">
        <f t="shared" si="167"/>
        <v>0</v>
      </c>
    </row>
    <row r="139" spans="1:163" x14ac:dyDescent="0.25">
      <c r="A139" s="132">
        <f t="shared" si="145"/>
        <v>11</v>
      </c>
      <c r="B139" s="71">
        <v>126</v>
      </c>
      <c r="C139" s="68">
        <f t="shared" si="96"/>
        <v>0</v>
      </c>
      <c r="E139" s="68">
        <f t="shared" si="97"/>
        <v>0</v>
      </c>
      <c r="G139" s="91"/>
      <c r="I139" s="68">
        <f t="shared" si="98"/>
        <v>0</v>
      </c>
      <c r="K139" s="72">
        <f t="shared" si="99"/>
        <v>0</v>
      </c>
      <c r="M139" s="72">
        <f t="shared" si="87"/>
        <v>0</v>
      </c>
      <c r="N139" s="66"/>
      <c r="O139" s="69"/>
      <c r="Q139" s="71">
        <v>126</v>
      </c>
      <c r="R139" s="68">
        <f t="shared" si="100"/>
        <v>0</v>
      </c>
      <c r="T139" s="68">
        <f t="shared" si="101"/>
        <v>0</v>
      </c>
      <c r="V139" s="91"/>
      <c r="X139" s="68">
        <f t="shared" si="102"/>
        <v>0</v>
      </c>
      <c r="Z139" s="72">
        <f t="shared" si="103"/>
        <v>0</v>
      </c>
      <c r="AB139" s="72" t="e">
        <f t="shared" si="88"/>
        <v>#REF!</v>
      </c>
      <c r="AD139" s="69"/>
      <c r="AF139" s="71">
        <v>126</v>
      </c>
      <c r="AG139" s="68">
        <f t="shared" si="104"/>
        <v>0</v>
      </c>
      <c r="AI139" s="68">
        <f t="shared" si="105"/>
        <v>0</v>
      </c>
      <c r="AK139" s="91"/>
      <c r="AM139" s="68">
        <f t="shared" si="106"/>
        <v>0</v>
      </c>
      <c r="AO139" s="72">
        <f t="shared" si="107"/>
        <v>0</v>
      </c>
      <c r="AQ139" s="72" t="e">
        <f t="shared" si="89"/>
        <v>#REF!</v>
      </c>
      <c r="AS139" s="69"/>
      <c r="AU139" s="71">
        <v>126</v>
      </c>
      <c r="AV139" s="68">
        <f t="shared" si="108"/>
        <v>0</v>
      </c>
      <c r="AX139" s="68">
        <f t="shared" si="109"/>
        <v>0</v>
      </c>
      <c r="AZ139" s="91"/>
      <c r="BB139" s="68">
        <f t="shared" si="110"/>
        <v>0</v>
      </c>
      <c r="BD139" s="72">
        <f t="shared" si="111"/>
        <v>0</v>
      </c>
      <c r="BF139" s="72" t="e">
        <f t="shared" si="90"/>
        <v>#REF!</v>
      </c>
      <c r="BG139" s="72"/>
      <c r="BH139" s="71">
        <v>126</v>
      </c>
      <c r="BI139" s="68">
        <f t="shared" si="112"/>
        <v>0</v>
      </c>
      <c r="BJ139" s="132"/>
      <c r="BK139" s="68">
        <f t="shared" si="113"/>
        <v>0</v>
      </c>
      <c r="BL139" s="132"/>
      <c r="BM139" s="91"/>
      <c r="BN139" s="132"/>
      <c r="BO139" s="68">
        <f t="shared" si="114"/>
        <v>0</v>
      </c>
      <c r="BP139" s="132"/>
      <c r="BQ139" s="72">
        <f t="shared" si="115"/>
        <v>0</v>
      </c>
      <c r="BR139" s="132"/>
      <c r="BS139" s="72">
        <f t="shared" si="91"/>
        <v>0</v>
      </c>
      <c r="BT139" s="72"/>
      <c r="BU139" s="326">
        <f t="shared" si="146"/>
        <v>0</v>
      </c>
      <c r="BV139" s="326">
        <f t="shared" si="116"/>
        <v>0</v>
      </c>
      <c r="BW139" s="326">
        <f t="shared" si="117"/>
        <v>0</v>
      </c>
      <c r="BX139" s="326">
        <f t="shared" si="118"/>
        <v>0</v>
      </c>
      <c r="BY139" s="326">
        <f t="shared" si="119"/>
        <v>0</v>
      </c>
      <c r="BZ139" s="326">
        <f t="shared" si="147"/>
        <v>0</v>
      </c>
      <c r="CA139" s="329">
        <f t="shared" si="120"/>
        <v>0</v>
      </c>
      <c r="CB139" s="132"/>
      <c r="CC139" s="71">
        <v>126</v>
      </c>
      <c r="CD139" s="68">
        <f t="shared" si="121"/>
        <v>0</v>
      </c>
      <c r="CE139" s="132"/>
      <c r="CF139" s="68">
        <f t="shared" si="122"/>
        <v>0</v>
      </c>
      <c r="CG139" s="132"/>
      <c r="CH139" s="91"/>
      <c r="CI139" s="132"/>
      <c r="CJ139" s="68">
        <f t="shared" si="123"/>
        <v>0</v>
      </c>
      <c r="CK139" s="132"/>
      <c r="CL139" s="72">
        <f t="shared" si="124"/>
        <v>0</v>
      </c>
      <c r="CM139" s="132"/>
      <c r="CN139" s="72">
        <f t="shared" si="92"/>
        <v>0</v>
      </c>
      <c r="CO139" s="132"/>
      <c r="CP139" s="326">
        <f t="shared" si="148"/>
        <v>0</v>
      </c>
      <c r="CQ139" s="326">
        <f t="shared" si="149"/>
        <v>0</v>
      </c>
      <c r="CR139" s="326">
        <f t="shared" si="150"/>
        <v>0</v>
      </c>
      <c r="CS139" s="326">
        <f t="shared" si="125"/>
        <v>0</v>
      </c>
      <c r="CT139" s="326">
        <f t="shared" si="126"/>
        <v>0</v>
      </c>
      <c r="CU139" s="326">
        <f t="shared" si="151"/>
        <v>0</v>
      </c>
      <c r="CV139" s="329">
        <f t="shared" si="127"/>
        <v>0</v>
      </c>
      <c r="CW139" s="69"/>
      <c r="CX139" s="71">
        <v>126</v>
      </c>
      <c r="CY139" s="68">
        <f t="shared" si="128"/>
        <v>0</v>
      </c>
      <c r="CZ139" s="132"/>
      <c r="DA139" s="68">
        <f t="shared" si="129"/>
        <v>0</v>
      </c>
      <c r="DB139" s="132"/>
      <c r="DC139" s="91"/>
      <c r="DD139" s="132"/>
      <c r="DE139" s="68">
        <f t="shared" si="130"/>
        <v>0</v>
      </c>
      <c r="DF139" s="132"/>
      <c r="DG139" s="72">
        <f t="shared" si="131"/>
        <v>0</v>
      </c>
      <c r="DH139" s="132"/>
      <c r="DI139" s="72">
        <f t="shared" si="93"/>
        <v>0</v>
      </c>
      <c r="DJ139" s="72"/>
      <c r="DK139" s="326">
        <f t="shared" si="152"/>
        <v>0</v>
      </c>
      <c r="DL139" s="326">
        <f t="shared" si="153"/>
        <v>0</v>
      </c>
      <c r="DM139" s="326">
        <f t="shared" si="132"/>
        <v>0</v>
      </c>
      <c r="DN139" s="326">
        <f t="shared" si="133"/>
        <v>0</v>
      </c>
      <c r="DO139" s="326">
        <f t="shared" si="134"/>
        <v>0</v>
      </c>
      <c r="DP139" s="326">
        <f t="shared" si="154"/>
        <v>0</v>
      </c>
      <c r="DQ139" s="329">
        <f t="shared" si="155"/>
        <v>0</v>
      </c>
      <c r="DR139" s="72"/>
      <c r="DS139" s="372">
        <v>126</v>
      </c>
      <c r="DT139" s="68">
        <f t="shared" si="135"/>
        <v>0</v>
      </c>
      <c r="DV139" s="68">
        <f t="shared" si="136"/>
        <v>0</v>
      </c>
      <c r="DX139" s="91"/>
      <c r="DZ139" s="68">
        <f t="shared" si="137"/>
        <v>0</v>
      </c>
      <c r="EA139" s="132"/>
      <c r="EB139" s="72">
        <f t="shared" si="138"/>
        <v>0</v>
      </c>
      <c r="EC139" s="132"/>
      <c r="ED139" s="72">
        <f t="shared" si="94"/>
        <v>0</v>
      </c>
      <c r="EF139" s="364">
        <f t="shared" si="156"/>
        <v>0</v>
      </c>
      <c r="EG139" s="95">
        <f t="shared" si="157"/>
        <v>0</v>
      </c>
      <c r="EH139" s="379">
        <f>(INDEX('30 year Cash Flow'!$H$50:$AK$50,1,'Monthly Loan Amortization'!A139)/12)*$DV$9</f>
        <v>0</v>
      </c>
      <c r="EI139" s="326">
        <f t="shared" si="158"/>
        <v>0</v>
      </c>
      <c r="EJ139" s="326">
        <f t="shared" si="163"/>
        <v>0</v>
      </c>
      <c r="EK139" s="326">
        <f t="shared" si="159"/>
        <v>0</v>
      </c>
      <c r="EL139" s="329">
        <f t="shared" si="166"/>
        <v>0</v>
      </c>
      <c r="EM139" s="329"/>
      <c r="EN139" s="372">
        <v>126</v>
      </c>
      <c r="EO139" s="95">
        <f t="shared" si="140"/>
        <v>0</v>
      </c>
      <c r="EP139" s="132"/>
      <c r="EQ139" s="95">
        <f t="shared" si="141"/>
        <v>0</v>
      </c>
      <c r="ER139" s="132"/>
      <c r="ES139" s="91"/>
      <c r="ET139" s="132"/>
      <c r="EU139" s="95">
        <f t="shared" si="142"/>
        <v>0</v>
      </c>
      <c r="EV139" s="132"/>
      <c r="EW139" s="327">
        <f t="shared" si="143"/>
        <v>0</v>
      </c>
      <c r="EX139" s="132"/>
      <c r="EY139" s="327">
        <f t="shared" si="95"/>
        <v>0</v>
      </c>
      <c r="EZ139" s="132"/>
      <c r="FA139" s="364">
        <f t="shared" si="160"/>
        <v>0</v>
      </c>
      <c r="FB139" s="95">
        <f t="shared" si="161"/>
        <v>0</v>
      </c>
      <c r="FC139" s="379">
        <f>(INDEX('30 year Cash Flow'!$H$50:$AK$50,1,'Monthly Loan Amortization'!A139)/12)*$EQ$9</f>
        <v>0</v>
      </c>
      <c r="FD139" s="326">
        <f t="shared" si="164"/>
        <v>0</v>
      </c>
      <c r="FE139" s="326">
        <f t="shared" si="165"/>
        <v>0</v>
      </c>
      <c r="FF139" s="326">
        <f t="shared" si="162"/>
        <v>0</v>
      </c>
      <c r="FG139" s="329">
        <f t="shared" si="167"/>
        <v>0</v>
      </c>
    </row>
    <row r="140" spans="1:163" x14ac:dyDescent="0.25">
      <c r="A140" s="132">
        <f t="shared" si="145"/>
        <v>11</v>
      </c>
      <c r="B140" s="71">
        <v>127</v>
      </c>
      <c r="C140" s="68">
        <f t="shared" si="96"/>
        <v>0</v>
      </c>
      <c r="E140" s="68">
        <f t="shared" si="97"/>
        <v>0</v>
      </c>
      <c r="G140" s="91"/>
      <c r="I140" s="68">
        <f t="shared" si="98"/>
        <v>0</v>
      </c>
      <c r="K140" s="72">
        <f t="shared" si="99"/>
        <v>0</v>
      </c>
      <c r="M140" s="72">
        <f t="shared" si="87"/>
        <v>0</v>
      </c>
      <c r="N140" s="66"/>
      <c r="O140" s="69"/>
      <c r="Q140" s="71">
        <v>127</v>
      </c>
      <c r="R140" s="68">
        <f t="shared" si="100"/>
        <v>0</v>
      </c>
      <c r="T140" s="68">
        <f t="shared" si="101"/>
        <v>0</v>
      </c>
      <c r="V140" s="91"/>
      <c r="X140" s="68">
        <f t="shared" si="102"/>
        <v>0</v>
      </c>
      <c r="Z140" s="72">
        <f t="shared" si="103"/>
        <v>0</v>
      </c>
      <c r="AB140" s="72" t="e">
        <f t="shared" si="88"/>
        <v>#REF!</v>
      </c>
      <c r="AD140" s="69"/>
      <c r="AF140" s="71">
        <v>127</v>
      </c>
      <c r="AG140" s="68">
        <f t="shared" si="104"/>
        <v>0</v>
      </c>
      <c r="AI140" s="68">
        <f t="shared" si="105"/>
        <v>0</v>
      </c>
      <c r="AK140" s="91"/>
      <c r="AM140" s="68">
        <f t="shared" si="106"/>
        <v>0</v>
      </c>
      <c r="AO140" s="72">
        <f t="shared" si="107"/>
        <v>0</v>
      </c>
      <c r="AQ140" s="72" t="e">
        <f t="shared" si="89"/>
        <v>#REF!</v>
      </c>
      <c r="AS140" s="69"/>
      <c r="AU140" s="71">
        <v>127</v>
      </c>
      <c r="AV140" s="68">
        <f t="shared" si="108"/>
        <v>0</v>
      </c>
      <c r="AX140" s="68">
        <f t="shared" si="109"/>
        <v>0</v>
      </c>
      <c r="AZ140" s="91"/>
      <c r="BB140" s="68">
        <f t="shared" si="110"/>
        <v>0</v>
      </c>
      <c r="BD140" s="72">
        <f t="shared" si="111"/>
        <v>0</v>
      </c>
      <c r="BF140" s="72" t="e">
        <f t="shared" si="90"/>
        <v>#REF!</v>
      </c>
      <c r="BG140" s="72"/>
      <c r="BH140" s="71">
        <v>127</v>
      </c>
      <c r="BI140" s="68">
        <f t="shared" si="112"/>
        <v>0</v>
      </c>
      <c r="BJ140" s="132"/>
      <c r="BK140" s="68">
        <f t="shared" si="113"/>
        <v>0</v>
      </c>
      <c r="BL140" s="132"/>
      <c r="BM140" s="91"/>
      <c r="BN140" s="132"/>
      <c r="BO140" s="68">
        <f t="shared" si="114"/>
        <v>0</v>
      </c>
      <c r="BP140" s="132"/>
      <c r="BQ140" s="72">
        <f t="shared" si="115"/>
        <v>0</v>
      </c>
      <c r="BR140" s="132"/>
      <c r="BS140" s="72">
        <f t="shared" si="91"/>
        <v>0</v>
      </c>
      <c r="BT140" s="72"/>
      <c r="BU140" s="326">
        <f t="shared" si="146"/>
        <v>0</v>
      </c>
      <c r="BV140" s="326">
        <f t="shared" si="116"/>
        <v>0</v>
      </c>
      <c r="BW140" s="326">
        <f t="shared" si="117"/>
        <v>0</v>
      </c>
      <c r="BX140" s="326">
        <f t="shared" si="118"/>
        <v>0</v>
      </c>
      <c r="BY140" s="326">
        <f t="shared" si="119"/>
        <v>0</v>
      </c>
      <c r="BZ140" s="326">
        <f t="shared" si="147"/>
        <v>0</v>
      </c>
      <c r="CA140" s="329">
        <f t="shared" si="120"/>
        <v>0</v>
      </c>
      <c r="CB140" s="132"/>
      <c r="CC140" s="71">
        <v>127</v>
      </c>
      <c r="CD140" s="68">
        <f t="shared" si="121"/>
        <v>0</v>
      </c>
      <c r="CE140" s="132"/>
      <c r="CF140" s="68">
        <f t="shared" si="122"/>
        <v>0</v>
      </c>
      <c r="CG140" s="132"/>
      <c r="CH140" s="91"/>
      <c r="CI140" s="132"/>
      <c r="CJ140" s="68">
        <f t="shared" si="123"/>
        <v>0</v>
      </c>
      <c r="CK140" s="132"/>
      <c r="CL140" s="72">
        <f t="shared" si="124"/>
        <v>0</v>
      </c>
      <c r="CM140" s="132"/>
      <c r="CN140" s="72">
        <f t="shared" si="92"/>
        <v>0</v>
      </c>
      <c r="CO140" s="132"/>
      <c r="CP140" s="326">
        <f t="shared" si="148"/>
        <v>0</v>
      </c>
      <c r="CQ140" s="326">
        <f t="shared" si="149"/>
        <v>0</v>
      </c>
      <c r="CR140" s="326">
        <f t="shared" si="150"/>
        <v>0</v>
      </c>
      <c r="CS140" s="326">
        <f t="shared" si="125"/>
        <v>0</v>
      </c>
      <c r="CT140" s="326">
        <f t="shared" si="126"/>
        <v>0</v>
      </c>
      <c r="CU140" s="326">
        <f t="shared" si="151"/>
        <v>0</v>
      </c>
      <c r="CV140" s="329">
        <f t="shared" si="127"/>
        <v>0</v>
      </c>
      <c r="CW140" s="69"/>
      <c r="CX140" s="71">
        <v>127</v>
      </c>
      <c r="CY140" s="68">
        <f t="shared" si="128"/>
        <v>0</v>
      </c>
      <c r="CZ140" s="132"/>
      <c r="DA140" s="68">
        <f t="shared" si="129"/>
        <v>0</v>
      </c>
      <c r="DB140" s="132"/>
      <c r="DC140" s="91"/>
      <c r="DD140" s="132"/>
      <c r="DE140" s="68">
        <f t="shared" si="130"/>
        <v>0</v>
      </c>
      <c r="DF140" s="132"/>
      <c r="DG140" s="72">
        <f t="shared" si="131"/>
        <v>0</v>
      </c>
      <c r="DH140" s="132"/>
      <c r="DI140" s="72">
        <f t="shared" si="93"/>
        <v>0</v>
      </c>
      <c r="DJ140" s="72"/>
      <c r="DK140" s="326">
        <f t="shared" si="152"/>
        <v>0</v>
      </c>
      <c r="DL140" s="326">
        <f t="shared" si="153"/>
        <v>0</v>
      </c>
      <c r="DM140" s="326">
        <f t="shared" si="132"/>
        <v>0</v>
      </c>
      <c r="DN140" s="326">
        <f t="shared" si="133"/>
        <v>0</v>
      </c>
      <c r="DO140" s="326">
        <f t="shared" si="134"/>
        <v>0</v>
      </c>
      <c r="DP140" s="326">
        <f t="shared" si="154"/>
        <v>0</v>
      </c>
      <c r="DQ140" s="329">
        <f t="shared" si="155"/>
        <v>0</v>
      </c>
      <c r="DR140" s="72"/>
      <c r="DS140" s="372">
        <v>127</v>
      </c>
      <c r="DT140" s="68">
        <f t="shared" si="135"/>
        <v>0</v>
      </c>
      <c r="DV140" s="68">
        <f t="shared" si="136"/>
        <v>0</v>
      </c>
      <c r="DX140" s="91"/>
      <c r="DZ140" s="68">
        <f t="shared" si="137"/>
        <v>0</v>
      </c>
      <c r="EA140" s="132"/>
      <c r="EB140" s="72">
        <f t="shared" si="138"/>
        <v>0</v>
      </c>
      <c r="EC140" s="132"/>
      <c r="ED140" s="72">
        <f t="shared" si="94"/>
        <v>0</v>
      </c>
      <c r="EF140" s="364">
        <f t="shared" si="156"/>
        <v>0</v>
      </c>
      <c r="EG140" s="95">
        <f t="shared" si="157"/>
        <v>0</v>
      </c>
      <c r="EH140" s="379">
        <f>(INDEX('30 year Cash Flow'!$H$50:$AK$50,1,'Monthly Loan Amortization'!A140)/12)*$DV$9</f>
        <v>0</v>
      </c>
      <c r="EI140" s="326">
        <f t="shared" si="158"/>
        <v>0</v>
      </c>
      <c r="EJ140" s="326">
        <f t="shared" si="163"/>
        <v>0</v>
      </c>
      <c r="EK140" s="326">
        <f t="shared" si="159"/>
        <v>0</v>
      </c>
      <c r="EL140" s="329">
        <f t="shared" si="166"/>
        <v>0</v>
      </c>
      <c r="EM140" s="329"/>
      <c r="EN140" s="372">
        <v>127</v>
      </c>
      <c r="EO140" s="95">
        <f t="shared" si="140"/>
        <v>0</v>
      </c>
      <c r="EP140" s="132"/>
      <c r="EQ140" s="95">
        <f t="shared" si="141"/>
        <v>0</v>
      </c>
      <c r="ER140" s="132"/>
      <c r="ES140" s="91"/>
      <c r="ET140" s="132"/>
      <c r="EU140" s="95">
        <f t="shared" si="142"/>
        <v>0</v>
      </c>
      <c r="EV140" s="132"/>
      <c r="EW140" s="327">
        <f t="shared" si="143"/>
        <v>0</v>
      </c>
      <c r="EX140" s="132"/>
      <c r="EY140" s="327">
        <f t="shared" si="95"/>
        <v>0</v>
      </c>
      <c r="EZ140" s="132"/>
      <c r="FA140" s="364">
        <f t="shared" si="160"/>
        <v>0</v>
      </c>
      <c r="FB140" s="95">
        <f t="shared" si="161"/>
        <v>0</v>
      </c>
      <c r="FC140" s="379">
        <f>(INDEX('30 year Cash Flow'!$H$50:$AK$50,1,'Monthly Loan Amortization'!A140)/12)*$EQ$9</f>
        <v>0</v>
      </c>
      <c r="FD140" s="326">
        <f t="shared" si="164"/>
        <v>0</v>
      </c>
      <c r="FE140" s="326">
        <f t="shared" si="165"/>
        <v>0</v>
      </c>
      <c r="FF140" s="326">
        <f t="shared" si="162"/>
        <v>0</v>
      </c>
      <c r="FG140" s="329">
        <f t="shared" si="167"/>
        <v>0</v>
      </c>
    </row>
    <row r="141" spans="1:163" x14ac:dyDescent="0.25">
      <c r="A141" s="132">
        <f t="shared" si="145"/>
        <v>11</v>
      </c>
      <c r="B141" s="71">
        <v>128</v>
      </c>
      <c r="C141" s="68">
        <f t="shared" si="96"/>
        <v>0</v>
      </c>
      <c r="E141" s="68">
        <f t="shared" si="97"/>
        <v>0</v>
      </c>
      <c r="G141" s="91"/>
      <c r="I141" s="68">
        <f t="shared" si="98"/>
        <v>0</v>
      </c>
      <c r="K141" s="72">
        <f t="shared" si="99"/>
        <v>0</v>
      </c>
      <c r="M141" s="72">
        <f t="shared" si="87"/>
        <v>0</v>
      </c>
      <c r="N141" s="66"/>
      <c r="O141" s="69"/>
      <c r="Q141" s="71">
        <v>128</v>
      </c>
      <c r="R141" s="68">
        <f t="shared" si="100"/>
        <v>0</v>
      </c>
      <c r="T141" s="68">
        <f t="shared" si="101"/>
        <v>0</v>
      </c>
      <c r="V141" s="91"/>
      <c r="X141" s="68">
        <f t="shared" si="102"/>
        <v>0</v>
      </c>
      <c r="Z141" s="72">
        <f t="shared" si="103"/>
        <v>0</v>
      </c>
      <c r="AB141" s="72" t="e">
        <f t="shared" si="88"/>
        <v>#REF!</v>
      </c>
      <c r="AD141" s="69"/>
      <c r="AF141" s="71">
        <v>128</v>
      </c>
      <c r="AG141" s="68">
        <f t="shared" si="104"/>
        <v>0</v>
      </c>
      <c r="AI141" s="68">
        <f t="shared" si="105"/>
        <v>0</v>
      </c>
      <c r="AK141" s="91"/>
      <c r="AM141" s="68">
        <f t="shared" si="106"/>
        <v>0</v>
      </c>
      <c r="AO141" s="72">
        <f t="shared" si="107"/>
        <v>0</v>
      </c>
      <c r="AQ141" s="72" t="e">
        <f t="shared" si="89"/>
        <v>#REF!</v>
      </c>
      <c r="AS141" s="69"/>
      <c r="AU141" s="71">
        <v>128</v>
      </c>
      <c r="AV141" s="68">
        <f t="shared" si="108"/>
        <v>0</v>
      </c>
      <c r="AX141" s="68">
        <f t="shared" si="109"/>
        <v>0</v>
      </c>
      <c r="AZ141" s="91"/>
      <c r="BB141" s="68">
        <f t="shared" si="110"/>
        <v>0</v>
      </c>
      <c r="BD141" s="72">
        <f t="shared" si="111"/>
        <v>0</v>
      </c>
      <c r="BF141" s="72" t="e">
        <f t="shared" si="90"/>
        <v>#REF!</v>
      </c>
      <c r="BG141" s="72"/>
      <c r="BH141" s="71">
        <v>128</v>
      </c>
      <c r="BI141" s="68">
        <f t="shared" si="112"/>
        <v>0</v>
      </c>
      <c r="BJ141" s="132"/>
      <c r="BK141" s="68">
        <f t="shared" si="113"/>
        <v>0</v>
      </c>
      <c r="BL141" s="132"/>
      <c r="BM141" s="91"/>
      <c r="BN141" s="132"/>
      <c r="BO141" s="68">
        <f t="shared" si="114"/>
        <v>0</v>
      </c>
      <c r="BP141" s="132"/>
      <c r="BQ141" s="72">
        <f t="shared" si="115"/>
        <v>0</v>
      </c>
      <c r="BR141" s="132"/>
      <c r="BS141" s="72">
        <f t="shared" si="91"/>
        <v>0</v>
      </c>
      <c r="BT141" s="72"/>
      <c r="BU141" s="326">
        <f t="shared" si="146"/>
        <v>0</v>
      </c>
      <c r="BV141" s="326">
        <f t="shared" si="116"/>
        <v>0</v>
      </c>
      <c r="BW141" s="326">
        <f t="shared" si="117"/>
        <v>0</v>
      </c>
      <c r="BX141" s="326">
        <f t="shared" si="118"/>
        <v>0</v>
      </c>
      <c r="BY141" s="326">
        <f t="shared" si="119"/>
        <v>0</v>
      </c>
      <c r="BZ141" s="326">
        <f t="shared" si="147"/>
        <v>0</v>
      </c>
      <c r="CA141" s="329">
        <f t="shared" si="120"/>
        <v>0</v>
      </c>
      <c r="CB141" s="132"/>
      <c r="CC141" s="71">
        <v>128</v>
      </c>
      <c r="CD141" s="68">
        <f t="shared" si="121"/>
        <v>0</v>
      </c>
      <c r="CE141" s="132"/>
      <c r="CF141" s="68">
        <f t="shared" si="122"/>
        <v>0</v>
      </c>
      <c r="CG141" s="132"/>
      <c r="CH141" s="91"/>
      <c r="CI141" s="132"/>
      <c r="CJ141" s="68">
        <f t="shared" si="123"/>
        <v>0</v>
      </c>
      <c r="CK141" s="132"/>
      <c r="CL141" s="72">
        <f t="shared" si="124"/>
        <v>0</v>
      </c>
      <c r="CM141" s="132"/>
      <c r="CN141" s="72">
        <f t="shared" si="92"/>
        <v>0</v>
      </c>
      <c r="CO141" s="132"/>
      <c r="CP141" s="326">
        <f t="shared" si="148"/>
        <v>0</v>
      </c>
      <c r="CQ141" s="326">
        <f t="shared" si="149"/>
        <v>0</v>
      </c>
      <c r="CR141" s="326">
        <f t="shared" si="150"/>
        <v>0</v>
      </c>
      <c r="CS141" s="326">
        <f t="shared" si="125"/>
        <v>0</v>
      </c>
      <c r="CT141" s="326">
        <f t="shared" si="126"/>
        <v>0</v>
      </c>
      <c r="CU141" s="326">
        <f t="shared" si="151"/>
        <v>0</v>
      </c>
      <c r="CV141" s="329">
        <f t="shared" si="127"/>
        <v>0</v>
      </c>
      <c r="CW141" s="69"/>
      <c r="CX141" s="71">
        <v>128</v>
      </c>
      <c r="CY141" s="68">
        <f t="shared" si="128"/>
        <v>0</v>
      </c>
      <c r="CZ141" s="132"/>
      <c r="DA141" s="68">
        <f t="shared" si="129"/>
        <v>0</v>
      </c>
      <c r="DB141" s="132"/>
      <c r="DC141" s="91"/>
      <c r="DD141" s="132"/>
      <c r="DE141" s="68">
        <f t="shared" si="130"/>
        <v>0</v>
      </c>
      <c r="DF141" s="132"/>
      <c r="DG141" s="72">
        <f t="shared" si="131"/>
        <v>0</v>
      </c>
      <c r="DH141" s="132"/>
      <c r="DI141" s="72">
        <f t="shared" si="93"/>
        <v>0</v>
      </c>
      <c r="DJ141" s="72"/>
      <c r="DK141" s="326">
        <f t="shared" si="152"/>
        <v>0</v>
      </c>
      <c r="DL141" s="326">
        <f t="shared" si="153"/>
        <v>0</v>
      </c>
      <c r="DM141" s="326">
        <f t="shared" si="132"/>
        <v>0</v>
      </c>
      <c r="DN141" s="326">
        <f t="shared" si="133"/>
        <v>0</v>
      </c>
      <c r="DO141" s="326">
        <f t="shared" si="134"/>
        <v>0</v>
      </c>
      <c r="DP141" s="326">
        <f t="shared" si="154"/>
        <v>0</v>
      </c>
      <c r="DQ141" s="329">
        <f t="shared" si="155"/>
        <v>0</v>
      </c>
      <c r="DR141" s="72"/>
      <c r="DS141" s="372">
        <v>128</v>
      </c>
      <c r="DT141" s="68">
        <f t="shared" si="135"/>
        <v>0</v>
      </c>
      <c r="DV141" s="68">
        <f t="shared" si="136"/>
        <v>0</v>
      </c>
      <c r="DX141" s="91"/>
      <c r="DZ141" s="68">
        <f t="shared" si="137"/>
        <v>0</v>
      </c>
      <c r="EA141" s="132"/>
      <c r="EB141" s="72">
        <f t="shared" si="138"/>
        <v>0</v>
      </c>
      <c r="EC141" s="132"/>
      <c r="ED141" s="72">
        <f t="shared" si="94"/>
        <v>0</v>
      </c>
      <c r="EF141" s="364">
        <f t="shared" si="156"/>
        <v>0</v>
      </c>
      <c r="EG141" s="95">
        <f t="shared" si="157"/>
        <v>0</v>
      </c>
      <c r="EH141" s="379">
        <f>(INDEX('30 year Cash Flow'!$H$50:$AK$50,1,'Monthly Loan Amortization'!A141)/12)*$DV$9</f>
        <v>0</v>
      </c>
      <c r="EI141" s="326">
        <f t="shared" si="158"/>
        <v>0</v>
      </c>
      <c r="EJ141" s="326">
        <f t="shared" si="163"/>
        <v>0</v>
      </c>
      <c r="EK141" s="326">
        <f t="shared" si="159"/>
        <v>0</v>
      </c>
      <c r="EL141" s="329">
        <f t="shared" si="166"/>
        <v>0</v>
      </c>
      <c r="EM141" s="329"/>
      <c r="EN141" s="372">
        <v>128</v>
      </c>
      <c r="EO141" s="95">
        <f t="shared" si="140"/>
        <v>0</v>
      </c>
      <c r="EP141" s="132"/>
      <c r="EQ141" s="95">
        <f t="shared" si="141"/>
        <v>0</v>
      </c>
      <c r="ER141" s="132"/>
      <c r="ES141" s="91"/>
      <c r="ET141" s="132"/>
      <c r="EU141" s="95">
        <f t="shared" si="142"/>
        <v>0</v>
      </c>
      <c r="EV141" s="132"/>
      <c r="EW141" s="327">
        <f t="shared" si="143"/>
        <v>0</v>
      </c>
      <c r="EX141" s="132"/>
      <c r="EY141" s="327">
        <f t="shared" si="95"/>
        <v>0</v>
      </c>
      <c r="EZ141" s="132"/>
      <c r="FA141" s="364">
        <f t="shared" si="160"/>
        <v>0</v>
      </c>
      <c r="FB141" s="95">
        <f t="shared" si="161"/>
        <v>0</v>
      </c>
      <c r="FC141" s="379">
        <f>(INDEX('30 year Cash Flow'!$H$50:$AK$50,1,'Monthly Loan Amortization'!A141)/12)*$EQ$9</f>
        <v>0</v>
      </c>
      <c r="FD141" s="326">
        <f t="shared" si="164"/>
        <v>0</v>
      </c>
      <c r="FE141" s="326">
        <f t="shared" si="165"/>
        <v>0</v>
      </c>
      <c r="FF141" s="326">
        <f t="shared" si="162"/>
        <v>0</v>
      </c>
      <c r="FG141" s="329">
        <f t="shared" si="167"/>
        <v>0</v>
      </c>
    </row>
    <row r="142" spans="1:163" x14ac:dyDescent="0.25">
      <c r="A142" s="132">
        <f t="shared" si="145"/>
        <v>11</v>
      </c>
      <c r="B142" s="71">
        <v>129</v>
      </c>
      <c r="C142" s="68">
        <f t="shared" si="96"/>
        <v>0</v>
      </c>
      <c r="E142" s="68">
        <f t="shared" si="97"/>
        <v>0</v>
      </c>
      <c r="G142" s="91"/>
      <c r="I142" s="68">
        <f t="shared" si="98"/>
        <v>0</v>
      </c>
      <c r="K142" s="72">
        <f t="shared" si="99"/>
        <v>0</v>
      </c>
      <c r="M142" s="72">
        <f t="shared" ref="M142:M205" si="168">INDEX(B$14:K$373,E$6,10)</f>
        <v>0</v>
      </c>
      <c r="N142" s="66"/>
      <c r="O142" s="69"/>
      <c r="Q142" s="71">
        <v>129</v>
      </c>
      <c r="R142" s="68">
        <f t="shared" si="100"/>
        <v>0</v>
      </c>
      <c r="T142" s="68">
        <f t="shared" si="101"/>
        <v>0</v>
      </c>
      <c r="V142" s="91"/>
      <c r="X142" s="68">
        <f t="shared" si="102"/>
        <v>0</v>
      </c>
      <c r="Z142" s="72">
        <f t="shared" si="103"/>
        <v>0</v>
      </c>
      <c r="AB142" s="72" t="e">
        <f t="shared" ref="AB142:AB205" si="169">INDEX(Q$14:Z$373,T$6,10)</f>
        <v>#REF!</v>
      </c>
      <c r="AD142" s="69"/>
      <c r="AF142" s="71">
        <v>129</v>
      </c>
      <c r="AG142" s="68">
        <f t="shared" si="104"/>
        <v>0</v>
      </c>
      <c r="AI142" s="68">
        <f t="shared" si="105"/>
        <v>0</v>
      </c>
      <c r="AK142" s="91"/>
      <c r="AM142" s="68">
        <f t="shared" si="106"/>
        <v>0</v>
      </c>
      <c r="AO142" s="72">
        <f t="shared" si="107"/>
        <v>0</v>
      </c>
      <c r="AQ142" s="72" t="e">
        <f t="shared" ref="AQ142:AQ205" si="170">INDEX(AF$14:AO$373,AI$6,10)</f>
        <v>#REF!</v>
      </c>
      <c r="AS142" s="69"/>
      <c r="AU142" s="71">
        <v>129</v>
      </c>
      <c r="AV142" s="68">
        <f t="shared" si="108"/>
        <v>0</v>
      </c>
      <c r="AX142" s="68">
        <f t="shared" si="109"/>
        <v>0</v>
      </c>
      <c r="AZ142" s="91"/>
      <c r="BB142" s="68">
        <f t="shared" si="110"/>
        <v>0</v>
      </c>
      <c r="BD142" s="72">
        <f t="shared" si="111"/>
        <v>0</v>
      </c>
      <c r="BF142" s="72" t="e">
        <f t="shared" ref="BF142:BF205" si="171">INDEX(AU$14:BD$373,AX$6,10)</f>
        <v>#REF!</v>
      </c>
      <c r="BG142" s="72"/>
      <c r="BH142" s="71">
        <v>129</v>
      </c>
      <c r="BI142" s="68">
        <f t="shared" si="112"/>
        <v>0</v>
      </c>
      <c r="BJ142" s="132"/>
      <c r="BK142" s="68">
        <f t="shared" si="113"/>
        <v>0</v>
      </c>
      <c r="BL142" s="132"/>
      <c r="BM142" s="91"/>
      <c r="BN142" s="132"/>
      <c r="BO142" s="68">
        <f t="shared" si="114"/>
        <v>0</v>
      </c>
      <c r="BP142" s="132"/>
      <c r="BQ142" s="72">
        <f t="shared" si="115"/>
        <v>0</v>
      </c>
      <c r="BR142" s="132"/>
      <c r="BS142" s="72">
        <f t="shared" ref="BS142:BS205" si="172">INDEX(BH$14:BQ$373,BK$6,10)</f>
        <v>0</v>
      </c>
      <c r="BT142" s="72"/>
      <c r="BU142" s="326">
        <f t="shared" si="146"/>
        <v>0</v>
      </c>
      <c r="BV142" s="326">
        <f t="shared" si="116"/>
        <v>0</v>
      </c>
      <c r="BW142" s="326">
        <f t="shared" si="117"/>
        <v>0</v>
      </c>
      <c r="BX142" s="326">
        <f t="shared" si="118"/>
        <v>0</v>
      </c>
      <c r="BY142" s="326">
        <f t="shared" si="119"/>
        <v>0</v>
      </c>
      <c r="BZ142" s="326">
        <f t="shared" si="147"/>
        <v>0</v>
      </c>
      <c r="CA142" s="329">
        <f t="shared" si="120"/>
        <v>0</v>
      </c>
      <c r="CB142" s="132"/>
      <c r="CC142" s="71">
        <v>129</v>
      </c>
      <c r="CD142" s="68">
        <f t="shared" si="121"/>
        <v>0</v>
      </c>
      <c r="CE142" s="132"/>
      <c r="CF142" s="68">
        <f t="shared" si="122"/>
        <v>0</v>
      </c>
      <c r="CG142" s="132"/>
      <c r="CH142" s="91"/>
      <c r="CI142" s="132"/>
      <c r="CJ142" s="68">
        <f t="shared" si="123"/>
        <v>0</v>
      </c>
      <c r="CK142" s="132"/>
      <c r="CL142" s="72">
        <f t="shared" si="124"/>
        <v>0</v>
      </c>
      <c r="CM142" s="132"/>
      <c r="CN142" s="72">
        <f t="shared" ref="CN142:CN205" si="173">INDEX(CC$14:CL$373,CF$6,10)</f>
        <v>0</v>
      </c>
      <c r="CO142" s="132"/>
      <c r="CP142" s="326">
        <f t="shared" si="148"/>
        <v>0</v>
      </c>
      <c r="CQ142" s="326">
        <f t="shared" si="149"/>
        <v>0</v>
      </c>
      <c r="CR142" s="326">
        <f t="shared" si="150"/>
        <v>0</v>
      </c>
      <c r="CS142" s="326">
        <f t="shared" si="125"/>
        <v>0</v>
      </c>
      <c r="CT142" s="326">
        <f t="shared" si="126"/>
        <v>0</v>
      </c>
      <c r="CU142" s="326">
        <f t="shared" si="151"/>
        <v>0</v>
      </c>
      <c r="CV142" s="329">
        <f t="shared" si="127"/>
        <v>0</v>
      </c>
      <c r="CW142" s="69"/>
      <c r="CX142" s="71">
        <v>129</v>
      </c>
      <c r="CY142" s="68">
        <f t="shared" si="128"/>
        <v>0</v>
      </c>
      <c r="CZ142" s="132"/>
      <c r="DA142" s="68">
        <f t="shared" si="129"/>
        <v>0</v>
      </c>
      <c r="DB142" s="132"/>
      <c r="DC142" s="91"/>
      <c r="DD142" s="132"/>
      <c r="DE142" s="68">
        <f t="shared" si="130"/>
        <v>0</v>
      </c>
      <c r="DF142" s="132"/>
      <c r="DG142" s="72">
        <f t="shared" si="131"/>
        <v>0</v>
      </c>
      <c r="DH142" s="132"/>
      <c r="DI142" s="72">
        <f t="shared" ref="DI142:DI205" si="174">INDEX(CX$14:DG$373,DA$6,10)</f>
        <v>0</v>
      </c>
      <c r="DJ142" s="72"/>
      <c r="DK142" s="326">
        <f t="shared" si="152"/>
        <v>0</v>
      </c>
      <c r="DL142" s="326">
        <f t="shared" si="153"/>
        <v>0</v>
      </c>
      <c r="DM142" s="326">
        <f t="shared" si="132"/>
        <v>0</v>
      </c>
      <c r="DN142" s="326">
        <f t="shared" si="133"/>
        <v>0</v>
      </c>
      <c r="DO142" s="326">
        <f t="shared" si="134"/>
        <v>0</v>
      </c>
      <c r="DP142" s="326">
        <f t="shared" si="154"/>
        <v>0</v>
      </c>
      <c r="DQ142" s="329">
        <f t="shared" si="155"/>
        <v>0</v>
      </c>
      <c r="DR142" s="72"/>
      <c r="DS142" s="372">
        <v>129</v>
      </c>
      <c r="DT142" s="68">
        <f t="shared" si="135"/>
        <v>0</v>
      </c>
      <c r="DV142" s="68">
        <f t="shared" si="136"/>
        <v>0</v>
      </c>
      <c r="DX142" s="91"/>
      <c r="DZ142" s="68">
        <f t="shared" si="137"/>
        <v>0</v>
      </c>
      <c r="EA142" s="132"/>
      <c r="EB142" s="72">
        <f t="shared" si="138"/>
        <v>0</v>
      </c>
      <c r="EC142" s="132"/>
      <c r="ED142" s="72">
        <f t="shared" ref="ED142:ED205" si="175">INDEX(DS$14:EB$373,DV$6,10)</f>
        <v>0</v>
      </c>
      <c r="EF142" s="364">
        <f t="shared" si="156"/>
        <v>0</v>
      </c>
      <c r="EG142" s="95">
        <f t="shared" si="157"/>
        <v>0</v>
      </c>
      <c r="EH142" s="379">
        <f>(INDEX('30 year Cash Flow'!$H$50:$AK$50,1,'Monthly Loan Amortization'!A142)/12)*$DV$9</f>
        <v>0</v>
      </c>
      <c r="EI142" s="326">
        <f t="shared" si="158"/>
        <v>0</v>
      </c>
      <c r="EJ142" s="326">
        <f t="shared" si="163"/>
        <v>0</v>
      </c>
      <c r="EK142" s="326">
        <f t="shared" si="159"/>
        <v>0</v>
      </c>
      <c r="EL142" s="329">
        <f t="shared" si="166"/>
        <v>0</v>
      </c>
      <c r="EM142" s="329"/>
      <c r="EN142" s="372">
        <v>129</v>
      </c>
      <c r="EO142" s="95">
        <f t="shared" si="140"/>
        <v>0</v>
      </c>
      <c r="EP142" s="132"/>
      <c r="EQ142" s="95">
        <f t="shared" si="141"/>
        <v>0</v>
      </c>
      <c r="ER142" s="132"/>
      <c r="ES142" s="91"/>
      <c r="ET142" s="132"/>
      <c r="EU142" s="95">
        <f t="shared" si="142"/>
        <v>0</v>
      </c>
      <c r="EV142" s="132"/>
      <c r="EW142" s="327">
        <f t="shared" si="143"/>
        <v>0</v>
      </c>
      <c r="EX142" s="132"/>
      <c r="EY142" s="327">
        <f t="shared" ref="EY142:EY205" si="176">INDEX(EN$14:EW$373,EQ$6,10)</f>
        <v>0</v>
      </c>
      <c r="EZ142" s="132"/>
      <c r="FA142" s="364">
        <f t="shared" si="160"/>
        <v>0</v>
      </c>
      <c r="FB142" s="95">
        <f t="shared" si="161"/>
        <v>0</v>
      </c>
      <c r="FC142" s="379">
        <f>(INDEX('30 year Cash Flow'!$H$50:$AK$50,1,'Monthly Loan Amortization'!A142)/12)*$EQ$9</f>
        <v>0</v>
      </c>
      <c r="FD142" s="326">
        <f t="shared" si="164"/>
        <v>0</v>
      </c>
      <c r="FE142" s="326">
        <f t="shared" si="165"/>
        <v>0</v>
      </c>
      <c r="FF142" s="326">
        <f t="shared" si="162"/>
        <v>0</v>
      </c>
      <c r="FG142" s="329">
        <f t="shared" si="167"/>
        <v>0</v>
      </c>
    </row>
    <row r="143" spans="1:163" x14ac:dyDescent="0.25">
      <c r="A143" s="132">
        <f t="shared" si="145"/>
        <v>11</v>
      </c>
      <c r="B143" s="71">
        <v>130</v>
      </c>
      <c r="C143" s="68">
        <f t="shared" ref="C143:C206" si="177">IF(K143&lt;=0,0,IF(B143-E$7&gt;E$8,0,IF(B143&lt;=E$6,IF(B143&lt;=E$7,E$4/12*E$3,-IPMT(E$4/12,B143-E$7,E$8,E$3)),-IPMT(E$5/12,B143-E$6,E$8-(E$6-E$7),M143))))</f>
        <v>0</v>
      </c>
      <c r="E143" s="68">
        <f t="shared" ref="E143:E206" si="178">IF(K142&lt;=0,0,IF(B143-E$7&gt;E$8,0,IF(B143&lt;=E$6,IF(B143&lt;=E$7,0,-PPMT(E$4/12,B143-E$7,E$8,E$3)),-PPMT(E$5/12,B143-E$6,E$8-(E$6-E$7),M143))))</f>
        <v>0</v>
      </c>
      <c r="G143" s="91"/>
      <c r="I143" s="68">
        <f t="shared" ref="I143:I206" si="179">C143+E143+G143</f>
        <v>0</v>
      </c>
      <c r="K143" s="72">
        <f t="shared" ref="K143:K206" si="180">K142-E143-G143</f>
        <v>0</v>
      </c>
      <c r="M143" s="72">
        <f t="shared" si="168"/>
        <v>0</v>
      </c>
      <c r="N143" s="66"/>
      <c r="O143" s="69"/>
      <c r="Q143" s="71">
        <v>130</v>
      </c>
      <c r="R143" s="68">
        <f t="shared" ref="R143:R206" si="181">IF(Z142&lt;=0,0,IF(Q143-T$7&gt;T$8,0,IF(Q143&lt;=T$6,IF(Q143&lt;=T$7,T$4/12*T$3,-IPMT(T$4/12,Q143-T$7,T$8,T$3)),-IPMT(T$5/12,Q143-T$6,T$8-(T$6-T$7),AB143))))</f>
        <v>0</v>
      </c>
      <c r="T143" s="68">
        <f t="shared" ref="T143:T206" si="182">IF(Z142&lt;=0,0,IF(Q143-T$7&gt;T$8,0,IF(Q143&lt;=T$6,IF(Q143&lt;=T$7,0,-PPMT(T$4/12,Q143-T$7,T$8,T$3)),-PPMT(T$5/12,Q143-T$6,T$8-(T$6-T$7),AB143))))</f>
        <v>0</v>
      </c>
      <c r="V143" s="91"/>
      <c r="X143" s="68">
        <f t="shared" ref="X143:X206" si="183">R143+T143+V143</f>
        <v>0</v>
      </c>
      <c r="Z143" s="72">
        <f t="shared" ref="Z143:Z206" si="184">Z142-T143-V143</f>
        <v>0</v>
      </c>
      <c r="AB143" s="72" t="e">
        <f t="shared" si="169"/>
        <v>#REF!</v>
      </c>
      <c r="AD143" s="69"/>
      <c r="AF143" s="71">
        <v>130</v>
      </c>
      <c r="AG143" s="68">
        <f t="shared" ref="AG143:AG206" si="185">IF(AO142&lt;=0,0,IF(AF143-AI$7&gt;AI$8,0,IF(AF143&lt;=AI$6,IF(AF143&lt;=AI$7,AI$4/12*AI$3,-IPMT(AI$4/12,AF143-AI$7,AI$8,AI$3)),-IPMT(AI$5/12,AF143-AI$6,AI$8-(AI$6-AI$7),AQ143))))</f>
        <v>0</v>
      </c>
      <c r="AI143" s="68">
        <f t="shared" ref="AI143:AI206" si="186">IF(AO142&lt;=0,0,IF(AF143-AI$7&gt;AI$8,0,IF(AF143&lt;=AI$6,IF(AF143&lt;=AI$7,0,-PPMT(AI$4/12,AF143-AI$7,AI$8,AI$3)),-PPMT(AI$5/12,AF143-AI$6,AI$8-(AI$6-AI$7),AQ143))))</f>
        <v>0</v>
      </c>
      <c r="AK143" s="91"/>
      <c r="AM143" s="68">
        <f t="shared" ref="AM143:AM206" si="187">AG143+AI143+AK143</f>
        <v>0</v>
      </c>
      <c r="AO143" s="72">
        <f t="shared" ref="AO143:AO206" si="188">AO142-AI143-AK143</f>
        <v>0</v>
      </c>
      <c r="AQ143" s="72" t="e">
        <f t="shared" si="170"/>
        <v>#REF!</v>
      </c>
      <c r="AS143" s="69"/>
      <c r="AU143" s="71">
        <v>130</v>
      </c>
      <c r="AV143" s="68">
        <f t="shared" ref="AV143:AV206" si="189">IF(BD142&lt;=0,0,IF(AU143-AX$7&gt;AX$8,0,IF(AU143&lt;=AX$6,IF(AU143&lt;=AX$7,AX$4/12*AX$3,-IPMT(AX$4/12,AU143-AX$7,AX$8,AX$3)),-IPMT(AX$5/12,AU143-AX$6,AX$8-(AX$6-AX$7),BF143))))</f>
        <v>0</v>
      </c>
      <c r="AX143" s="68">
        <f t="shared" ref="AX143:AX206" si="190">IF(BD142&lt;=0,0,IF(AU143-AX$7&gt;AX$8,0,IF(AU143&lt;=AX$6,IF(AU143&lt;=AX$7,0,-PPMT(AX$4/12,AU143-AX$7,AX$8,AX$3)),-PPMT(AX$5/12,AU143-AX$6,AX$8-(AX$6-AX$7),BF143))))</f>
        <v>0</v>
      </c>
      <c r="AZ143" s="91"/>
      <c r="BB143" s="68">
        <f t="shared" ref="BB143:BB206" si="191">AV143+AX143+AZ143</f>
        <v>0</v>
      </c>
      <c r="BD143" s="72">
        <f t="shared" ref="BD143:BD206" si="192">BD142-AX143-AZ143</f>
        <v>0</v>
      </c>
      <c r="BF143" s="72" t="e">
        <f t="shared" si="171"/>
        <v>#REF!</v>
      </c>
      <c r="BG143" s="72"/>
      <c r="BH143" s="71">
        <v>130</v>
      </c>
      <c r="BI143" s="68">
        <f t="shared" ref="BI143:BI206" si="193">IF(BQ142&lt;=0,0,IF(BH143-BK$7&gt;BK$8,0,IF(BH143&lt;=BK$6,IF(BH143&lt;=BK$7,BK$4/12*BK$3,-IPMT(BK$4/12,BH143-BK$7,BK$8,BK$3)),-IPMT(BK$5/12,BH143-BK$6,BK$8-(BK$6-BK$7),BS143))))</f>
        <v>0</v>
      </c>
      <c r="BJ143" s="132"/>
      <c r="BK143" s="68">
        <f t="shared" ref="BK143:BK206" si="194">IF(BQ142&lt;=0,0,IF(BH143-BK$7&gt;BK$8,0,IF(BH143&lt;=BK$6,IF(BH143&lt;=BK$7,0,-PPMT(BK$4/12,BH143-BK$7,BK$8,BK$3)),-PPMT(BK$5/12,BH143-BK$6,BK$8-(BK$6-BK$7),BS143))))</f>
        <v>0</v>
      </c>
      <c r="BL143" s="132"/>
      <c r="BM143" s="91"/>
      <c r="BN143" s="132"/>
      <c r="BO143" s="68">
        <f t="shared" ref="BO143:BO206" si="195">BI143+BK143+BM143</f>
        <v>0</v>
      </c>
      <c r="BP143" s="132"/>
      <c r="BQ143" s="72">
        <f t="shared" ref="BQ143:BQ206" si="196">BQ142-BK143-BM143</f>
        <v>0</v>
      </c>
      <c r="BR143" s="132"/>
      <c r="BS143" s="72">
        <f t="shared" si="172"/>
        <v>0</v>
      </c>
      <c r="BT143" s="72"/>
      <c r="BU143" s="326">
        <f t="shared" si="146"/>
        <v>0</v>
      </c>
      <c r="BV143" s="326">
        <f t="shared" ref="BV143:BV206" si="197">($BK$4/12)*BU143</f>
        <v>0</v>
      </c>
      <c r="BW143" s="326">
        <f t="shared" ref="BW143:BW206" si="198">$BK$9/12</f>
        <v>0</v>
      </c>
      <c r="BX143" s="326">
        <f t="shared" ref="BX143:BX206" si="199">IF(BW143-BV143&lt;0,0,BW143-BV143)</f>
        <v>0</v>
      </c>
      <c r="BY143" s="326">
        <f t="shared" ref="BY143:BY206" si="200">BW143-BX143</f>
        <v>0</v>
      </c>
      <c r="BZ143" s="326">
        <f t="shared" si="147"/>
        <v>0</v>
      </c>
      <c r="CA143" s="329">
        <f t="shared" ref="CA143:CA206" si="201">IF(BX143&lt;0,BU143,BU143-BX143)</f>
        <v>0</v>
      </c>
      <c r="CB143" s="132"/>
      <c r="CC143" s="71">
        <v>130</v>
      </c>
      <c r="CD143" s="68">
        <f t="shared" ref="CD143:CD206" si="202">IF(CL142&lt;=0,0,IF(CC143-CF$7&gt;CF$8,0,IF(CC143&lt;=CF$6,IF(CC143&lt;=CF$7,CF$4/12*CF$3,-IPMT(CF$4/12,CC143-CF$7,CF$8,CF$3)),-IPMT(CF$5/12,CC143-CF$6,CF$8-(CF$6-CF$7),CN143))))</f>
        <v>0</v>
      </c>
      <c r="CE143" s="132"/>
      <c r="CF143" s="68">
        <f t="shared" ref="CF143:CF206" si="203">IF(CL142&lt;=0,0,IF(CC143-CF$7&gt;CF$8,0,IF(CC143&lt;=CF$6,IF(CC143&lt;=CF$7,0,-PPMT(CF$4/12,CC143-CF$7,CF$8,CF$3)),-PPMT(CF$5/12,CC143-CF$6,CF$8-(CF$6-CF$7),CN143))))</f>
        <v>0</v>
      </c>
      <c r="CG143" s="132"/>
      <c r="CH143" s="91"/>
      <c r="CI143" s="132"/>
      <c r="CJ143" s="68">
        <f t="shared" ref="CJ143:CJ206" si="204">CD143+CF143+CH143</f>
        <v>0</v>
      </c>
      <c r="CK143" s="132"/>
      <c r="CL143" s="72">
        <f t="shared" ref="CL143:CL206" si="205">CL142-CF143-CH143</f>
        <v>0</v>
      </c>
      <c r="CM143" s="132"/>
      <c r="CN143" s="72">
        <f t="shared" si="173"/>
        <v>0</v>
      </c>
      <c r="CO143" s="132"/>
      <c r="CP143" s="326">
        <f t="shared" si="148"/>
        <v>0</v>
      </c>
      <c r="CQ143" s="326">
        <f t="shared" si="149"/>
        <v>0</v>
      </c>
      <c r="CR143" s="326">
        <f t="shared" si="150"/>
        <v>0</v>
      </c>
      <c r="CS143" s="326">
        <f t="shared" ref="CS143:CS206" si="206">IF(CR143-CQ143&lt;0,0,CR143-CQ143)</f>
        <v>0</v>
      </c>
      <c r="CT143" s="326">
        <f t="shared" ref="CT143:CT206" si="207">CR143-CS143</f>
        <v>0</v>
      </c>
      <c r="CU143" s="326">
        <f t="shared" si="151"/>
        <v>0</v>
      </c>
      <c r="CV143" s="329">
        <f t="shared" ref="CV143:CV206" si="208">IF(CS143&lt;0,CP143,CP143-CS143)</f>
        <v>0</v>
      </c>
      <c r="CW143" s="69"/>
      <c r="CX143" s="71">
        <v>130</v>
      </c>
      <c r="CY143" s="68">
        <f t="shared" ref="CY143:CY206" si="209">IF(DG142&lt;=0,0,IF(CX143-DA$7&gt;DA$8,0,IF(CX143&lt;=DA$6,IF(CX143&lt;=DA$7,DA$4/12*DA$3,-IPMT(DA$4/12,CX143-DA$7,DA$8,DA$3)),-IPMT(DA$5/12,CX143-DA$6,DA$8-(DA$6-DA$7),DI143))))</f>
        <v>0</v>
      </c>
      <c r="CZ143" s="132"/>
      <c r="DA143" s="68">
        <f t="shared" ref="DA143:DA206" si="210">IF(DG142&lt;=0,0,IF(CX143-DA$7&gt;DA$8,0,IF(CX143&lt;=DA$6,IF(CX143&lt;=DA$7,0,-PPMT(DA$4/12,CX143-DA$7,DA$8,DA$3)),-PPMT(DA$5/12,CX143-DA$6,DA$8-(DA$6-DA$7),DI143))))</f>
        <v>0</v>
      </c>
      <c r="DB143" s="132"/>
      <c r="DC143" s="91"/>
      <c r="DD143" s="132"/>
      <c r="DE143" s="68">
        <f t="shared" ref="DE143:DE206" si="211">CY143+DA143+DC143</f>
        <v>0</v>
      </c>
      <c r="DF143" s="132"/>
      <c r="DG143" s="72">
        <f t="shared" ref="DG143:DG206" si="212">DG142-DA143-DC143</f>
        <v>0</v>
      </c>
      <c r="DH143" s="132"/>
      <c r="DI143" s="72">
        <f t="shared" si="174"/>
        <v>0</v>
      </c>
      <c r="DJ143" s="72"/>
      <c r="DK143" s="326">
        <f t="shared" si="152"/>
        <v>0</v>
      </c>
      <c r="DL143" s="326">
        <f t="shared" si="153"/>
        <v>0</v>
      </c>
      <c r="DM143" s="326">
        <f t="shared" ref="DM143:DM206" si="213">$DA$9/12</f>
        <v>0</v>
      </c>
      <c r="DN143" s="326">
        <f t="shared" ref="DN143:DN206" si="214">IF(DM143-DL143&lt;0,0,DM143-DL143)</f>
        <v>0</v>
      </c>
      <c r="DO143" s="326">
        <f t="shared" ref="DO143:DO206" si="215">DM143-DN143</f>
        <v>0</v>
      </c>
      <c r="DP143" s="326">
        <f t="shared" si="154"/>
        <v>0</v>
      </c>
      <c r="DQ143" s="329">
        <f t="shared" si="155"/>
        <v>0</v>
      </c>
      <c r="DR143" s="72"/>
      <c r="DS143" s="372">
        <v>130</v>
      </c>
      <c r="DT143" s="68">
        <f t="shared" ref="DT143:DT206" si="216">IF(EB142&lt;=0,0,IF(DS143-DV$7&gt;DV$8,0,IF(DS143&lt;=DV$6,IF(DS143&lt;=DV$7,DV$4/12*DV$3,-IPMT(DV$4/12,DS143-DV$7,DV$8,DV$3)),-IPMT(DV$5/12,DS143-DV$6,DV$8-(DV$6-DV$7),ED143))))</f>
        <v>0</v>
      </c>
      <c r="DV143" s="68">
        <f t="shared" ref="DV143:DV206" si="217">IF(EB142&lt;=0,0,IF(DS143-DV$7&gt;DV$8,0,IF(DS143&lt;=DV$6,IF(DS143&lt;=DV$7,0,-PPMT(DV$4/12,DS143-DV$7,DV$8,DV$3)),-PPMT(DV$5/12,DS143-DV$6,DV$8-(DV$6-DV$7),ED143))))</f>
        <v>0</v>
      </c>
      <c r="DX143" s="91"/>
      <c r="DZ143" s="68">
        <f t="shared" ref="DZ143:DZ206" si="218">DT143+DV143+DX143</f>
        <v>0</v>
      </c>
      <c r="EA143" s="132"/>
      <c r="EB143" s="72">
        <f t="shared" ref="EB143:EB206" si="219">EB142-DV143-DX143</f>
        <v>0</v>
      </c>
      <c r="EC143" s="132"/>
      <c r="ED143" s="72">
        <f t="shared" si="175"/>
        <v>0</v>
      </c>
      <c r="EF143" s="364">
        <f t="shared" si="156"/>
        <v>0</v>
      </c>
      <c r="EG143" s="95">
        <f t="shared" si="157"/>
        <v>0</v>
      </c>
      <c r="EH143" s="379">
        <f>(INDEX('30 year Cash Flow'!$H$50:$AK$50,1,'Monthly Loan Amortization'!A143)/12)*$DV$9</f>
        <v>0</v>
      </c>
      <c r="EI143" s="326">
        <f t="shared" si="158"/>
        <v>0</v>
      </c>
      <c r="EJ143" s="326">
        <f t="shared" si="163"/>
        <v>0</v>
      </c>
      <c r="EK143" s="326">
        <f t="shared" si="159"/>
        <v>0</v>
      </c>
      <c r="EL143" s="329">
        <f t="shared" si="166"/>
        <v>0</v>
      </c>
      <c r="EM143" s="329"/>
      <c r="EN143" s="372">
        <v>130</v>
      </c>
      <c r="EO143" s="95">
        <f t="shared" ref="EO143:EO206" si="220">IF(EW142&lt;=0,0,IF(EN143-EQ$7&gt;EQ$8,0,IF(EN143&lt;=EQ$6,IF(EN143&lt;=EQ$7,EQ$4/12*EQ$3,-IPMT(EQ$4/12,EN143-EQ$7,EQ$8,EQ$3)),-IPMT(EQ$5/12,EN143-EQ$6,EQ$8-(EQ$6-EQ$7),EY143))))</f>
        <v>0</v>
      </c>
      <c r="EP143" s="132"/>
      <c r="EQ143" s="95">
        <f t="shared" ref="EQ143:EQ206" si="221">IF(EW142&lt;=0,0,IF(EN143-EQ$7&gt;EQ$8,0,IF(EN143&lt;=EQ$6,IF(EN143&lt;=EQ$7,0,-PPMT(EQ$4/12,EN143-EQ$7,EQ$8,EQ$3)),-PPMT(EQ$5/12,EN143-EQ$6,EQ$8-(EQ$6-EQ$7),EY143))))</f>
        <v>0</v>
      </c>
      <c r="ER143" s="132"/>
      <c r="ES143" s="91"/>
      <c r="ET143" s="132"/>
      <c r="EU143" s="95">
        <f t="shared" ref="EU143:EU206" si="222">EO143+EQ143+ES143</f>
        <v>0</v>
      </c>
      <c r="EV143" s="132"/>
      <c r="EW143" s="327">
        <f t="shared" ref="EW143:EW206" si="223">EW142-EQ143-ES143</f>
        <v>0</v>
      </c>
      <c r="EX143" s="132"/>
      <c r="EY143" s="327">
        <f t="shared" si="176"/>
        <v>0</v>
      </c>
      <c r="EZ143" s="132"/>
      <c r="FA143" s="364">
        <f t="shared" si="160"/>
        <v>0</v>
      </c>
      <c r="FB143" s="95">
        <f t="shared" si="161"/>
        <v>0</v>
      </c>
      <c r="FC143" s="379">
        <f>(INDEX('30 year Cash Flow'!$H$50:$AK$50,1,'Monthly Loan Amortization'!A143)/12)*$EQ$9</f>
        <v>0</v>
      </c>
      <c r="FD143" s="326">
        <f t="shared" si="164"/>
        <v>0</v>
      </c>
      <c r="FE143" s="326">
        <f t="shared" si="165"/>
        <v>0</v>
      </c>
      <c r="FF143" s="326">
        <f t="shared" si="162"/>
        <v>0</v>
      </c>
      <c r="FG143" s="329">
        <f t="shared" si="167"/>
        <v>0</v>
      </c>
    </row>
    <row r="144" spans="1:163" x14ac:dyDescent="0.25">
      <c r="A144" s="132">
        <f t="shared" ref="A144:A207" si="224">IF(MOD(B143,12)=0,A143+1,A143)</f>
        <v>11</v>
      </c>
      <c r="B144" s="71">
        <v>131</v>
      </c>
      <c r="C144" s="68">
        <f t="shared" si="177"/>
        <v>0</v>
      </c>
      <c r="E144" s="68">
        <f t="shared" si="178"/>
        <v>0</v>
      </c>
      <c r="G144" s="91"/>
      <c r="I144" s="68">
        <f t="shared" si="179"/>
        <v>0</v>
      </c>
      <c r="K144" s="72">
        <f t="shared" si="180"/>
        <v>0</v>
      </c>
      <c r="M144" s="72">
        <f t="shared" si="168"/>
        <v>0</v>
      </c>
      <c r="N144" s="66"/>
      <c r="O144" s="69"/>
      <c r="Q144" s="71">
        <v>131</v>
      </c>
      <c r="R144" s="68">
        <f t="shared" si="181"/>
        <v>0</v>
      </c>
      <c r="T144" s="68">
        <f t="shared" si="182"/>
        <v>0</v>
      </c>
      <c r="V144" s="91"/>
      <c r="X144" s="68">
        <f t="shared" si="183"/>
        <v>0</v>
      </c>
      <c r="Z144" s="72">
        <f t="shared" si="184"/>
        <v>0</v>
      </c>
      <c r="AB144" s="72" t="e">
        <f t="shared" si="169"/>
        <v>#REF!</v>
      </c>
      <c r="AD144" s="69"/>
      <c r="AF144" s="71">
        <v>131</v>
      </c>
      <c r="AG144" s="68">
        <f t="shared" si="185"/>
        <v>0</v>
      </c>
      <c r="AI144" s="68">
        <f t="shared" si="186"/>
        <v>0</v>
      </c>
      <c r="AK144" s="91"/>
      <c r="AM144" s="68">
        <f t="shared" si="187"/>
        <v>0</v>
      </c>
      <c r="AO144" s="72">
        <f t="shared" si="188"/>
        <v>0</v>
      </c>
      <c r="AQ144" s="72" t="e">
        <f t="shared" si="170"/>
        <v>#REF!</v>
      </c>
      <c r="AS144" s="69"/>
      <c r="AU144" s="71">
        <v>131</v>
      </c>
      <c r="AV144" s="68">
        <f t="shared" si="189"/>
        <v>0</v>
      </c>
      <c r="AX144" s="68">
        <f t="shared" si="190"/>
        <v>0</v>
      </c>
      <c r="AZ144" s="91"/>
      <c r="BB144" s="68">
        <f t="shared" si="191"/>
        <v>0</v>
      </c>
      <c r="BD144" s="72">
        <f t="shared" si="192"/>
        <v>0</v>
      </c>
      <c r="BF144" s="72" t="e">
        <f t="shared" si="171"/>
        <v>#REF!</v>
      </c>
      <c r="BG144" s="72"/>
      <c r="BH144" s="71">
        <v>131</v>
      </c>
      <c r="BI144" s="68">
        <f t="shared" si="193"/>
        <v>0</v>
      </c>
      <c r="BJ144" s="132"/>
      <c r="BK144" s="68">
        <f t="shared" si="194"/>
        <v>0</v>
      </c>
      <c r="BL144" s="132"/>
      <c r="BM144" s="91"/>
      <c r="BN144" s="132"/>
      <c r="BO144" s="68">
        <f t="shared" si="195"/>
        <v>0</v>
      </c>
      <c r="BP144" s="132"/>
      <c r="BQ144" s="72">
        <f t="shared" si="196"/>
        <v>0</v>
      </c>
      <c r="BR144" s="132"/>
      <c r="BS144" s="72">
        <f t="shared" si="172"/>
        <v>0</v>
      </c>
      <c r="BT144" s="72"/>
      <c r="BU144" s="326">
        <f t="shared" ref="BU144:BU207" si="225">CA143</f>
        <v>0</v>
      </c>
      <c r="BV144" s="326">
        <f t="shared" si="197"/>
        <v>0</v>
      </c>
      <c r="BW144" s="326">
        <f t="shared" si="198"/>
        <v>0</v>
      </c>
      <c r="BX144" s="326">
        <f t="shared" si="199"/>
        <v>0</v>
      </c>
      <c r="BY144" s="326">
        <f t="shared" si="200"/>
        <v>0</v>
      </c>
      <c r="BZ144" s="326">
        <f t="shared" ref="BZ144:BZ207" si="226">BZ143+BV144-BY144</f>
        <v>0</v>
      </c>
      <c r="CA144" s="329">
        <f t="shared" si="201"/>
        <v>0</v>
      </c>
      <c r="CB144" s="132"/>
      <c r="CC144" s="71">
        <v>131</v>
      </c>
      <c r="CD144" s="68">
        <f t="shared" si="202"/>
        <v>0</v>
      </c>
      <c r="CE144" s="132"/>
      <c r="CF144" s="68">
        <f t="shared" si="203"/>
        <v>0</v>
      </c>
      <c r="CG144" s="132"/>
      <c r="CH144" s="91"/>
      <c r="CI144" s="132"/>
      <c r="CJ144" s="68">
        <f t="shared" si="204"/>
        <v>0</v>
      </c>
      <c r="CK144" s="132"/>
      <c r="CL144" s="72">
        <f t="shared" si="205"/>
        <v>0</v>
      </c>
      <c r="CM144" s="132"/>
      <c r="CN144" s="72">
        <f t="shared" si="173"/>
        <v>0</v>
      </c>
      <c r="CO144" s="132"/>
      <c r="CP144" s="326">
        <f t="shared" ref="CP144:CP207" si="227">CV143</f>
        <v>0</v>
      </c>
      <c r="CQ144" s="326">
        <f t="shared" ref="CQ144:CQ207" si="228">(CF$4/12)*CP144</f>
        <v>0</v>
      </c>
      <c r="CR144" s="326">
        <f t="shared" ref="CR144:CR207" si="229">CF$9/12</f>
        <v>0</v>
      </c>
      <c r="CS144" s="326">
        <f t="shared" si="206"/>
        <v>0</v>
      </c>
      <c r="CT144" s="326">
        <f t="shared" si="207"/>
        <v>0</v>
      </c>
      <c r="CU144" s="326">
        <f t="shared" ref="CU144:CU207" si="230">CU143+CQ144-CT144</f>
        <v>0</v>
      </c>
      <c r="CV144" s="329">
        <f t="shared" si="208"/>
        <v>0</v>
      </c>
      <c r="CW144" s="69"/>
      <c r="CX144" s="71">
        <v>131</v>
      </c>
      <c r="CY144" s="68">
        <f t="shared" si="209"/>
        <v>0</v>
      </c>
      <c r="CZ144" s="132"/>
      <c r="DA144" s="68">
        <f t="shared" si="210"/>
        <v>0</v>
      </c>
      <c r="DB144" s="132"/>
      <c r="DC144" s="91"/>
      <c r="DD144" s="132"/>
      <c r="DE144" s="68">
        <f t="shared" si="211"/>
        <v>0</v>
      </c>
      <c r="DF144" s="132"/>
      <c r="DG144" s="72">
        <f t="shared" si="212"/>
        <v>0</v>
      </c>
      <c r="DH144" s="132"/>
      <c r="DI144" s="72">
        <f t="shared" si="174"/>
        <v>0</v>
      </c>
      <c r="DJ144" s="72"/>
      <c r="DK144" s="326">
        <f t="shared" ref="DK144:DK207" si="231">DQ143</f>
        <v>0</v>
      </c>
      <c r="DL144" s="326">
        <f t="shared" ref="DL144:DL207" si="232">(DA$4/12)*DK144</f>
        <v>0</v>
      </c>
      <c r="DM144" s="326">
        <f t="shared" si="213"/>
        <v>0</v>
      </c>
      <c r="DN144" s="326">
        <f t="shared" si="214"/>
        <v>0</v>
      </c>
      <c r="DO144" s="326">
        <f t="shared" si="215"/>
        <v>0</v>
      </c>
      <c r="DP144" s="326">
        <f t="shared" ref="DP144:DP207" si="233">DP143+DL144-DO144</f>
        <v>0</v>
      </c>
      <c r="DQ144" s="329">
        <f t="shared" ref="DQ144:DQ207" si="234">IF(DN144&lt;0,DK144,DK144-DN144)</f>
        <v>0</v>
      </c>
      <c r="DR144" s="72"/>
      <c r="DS144" s="372">
        <v>131</v>
      </c>
      <c r="DT144" s="68">
        <f t="shared" si="216"/>
        <v>0</v>
      </c>
      <c r="DV144" s="68">
        <f t="shared" si="217"/>
        <v>0</v>
      </c>
      <c r="DX144" s="91"/>
      <c r="DZ144" s="68">
        <f t="shared" si="218"/>
        <v>0</v>
      </c>
      <c r="EA144" s="132"/>
      <c r="EB144" s="72">
        <f t="shared" si="219"/>
        <v>0</v>
      </c>
      <c r="EC144" s="132"/>
      <c r="ED144" s="72">
        <f t="shared" si="175"/>
        <v>0</v>
      </c>
      <c r="EF144" s="364">
        <f t="shared" ref="EF144:EF207" si="235">EL143</f>
        <v>0</v>
      </c>
      <c r="EG144" s="95">
        <f t="shared" ref="EG144:EG207" si="236">EF144*($DV$4/12)</f>
        <v>0</v>
      </c>
      <c r="EH144" s="379">
        <f>(INDEX('30 year Cash Flow'!$H$50:$AK$50,1,'Monthly Loan Amortization'!A144)/12)*$DV$9</f>
        <v>0</v>
      </c>
      <c r="EI144" s="326">
        <f t="shared" ref="EI144:EI207" si="237">IF(EH144&lt;=EG144,EH144,EG144)</f>
        <v>0</v>
      </c>
      <c r="EJ144" s="326">
        <f t="shared" si="163"/>
        <v>0</v>
      </c>
      <c r="EK144" s="326">
        <f t="shared" ref="EK144:EK207" si="238">(EG144-EI144)+EK143</f>
        <v>0</v>
      </c>
      <c r="EL144" s="329">
        <f t="shared" si="166"/>
        <v>0</v>
      </c>
      <c r="EM144" s="329"/>
      <c r="EN144" s="372">
        <v>131</v>
      </c>
      <c r="EO144" s="95">
        <f t="shared" si="220"/>
        <v>0</v>
      </c>
      <c r="EP144" s="132"/>
      <c r="EQ144" s="95">
        <f t="shared" si="221"/>
        <v>0</v>
      </c>
      <c r="ER144" s="132"/>
      <c r="ES144" s="91"/>
      <c r="ET144" s="132"/>
      <c r="EU144" s="95">
        <f t="shared" si="222"/>
        <v>0</v>
      </c>
      <c r="EV144" s="132"/>
      <c r="EW144" s="327">
        <f t="shared" si="223"/>
        <v>0</v>
      </c>
      <c r="EX144" s="132"/>
      <c r="EY144" s="327">
        <f t="shared" si="176"/>
        <v>0</v>
      </c>
      <c r="EZ144" s="132"/>
      <c r="FA144" s="364">
        <f t="shared" ref="FA144:FA207" si="239">FG143</f>
        <v>0</v>
      </c>
      <c r="FB144" s="95">
        <f t="shared" ref="FB144:FB207" si="240">FA144*($DV$4/12)</f>
        <v>0</v>
      </c>
      <c r="FC144" s="379">
        <f>(INDEX('30 year Cash Flow'!$H$50:$AK$50,1,'Monthly Loan Amortization'!A144)/12)*$EQ$9</f>
        <v>0</v>
      </c>
      <c r="FD144" s="326">
        <f t="shared" si="164"/>
        <v>0</v>
      </c>
      <c r="FE144" s="326">
        <f t="shared" si="165"/>
        <v>0</v>
      </c>
      <c r="FF144" s="326">
        <f t="shared" ref="FF144:FF207" si="241">(FB144-FD144)+FF143</f>
        <v>0</v>
      </c>
      <c r="FG144" s="329">
        <f t="shared" si="167"/>
        <v>0</v>
      </c>
    </row>
    <row r="145" spans="1:163" x14ac:dyDescent="0.25">
      <c r="A145" s="132">
        <f t="shared" si="224"/>
        <v>11</v>
      </c>
      <c r="B145" s="71">
        <v>132</v>
      </c>
      <c r="C145" s="68">
        <f t="shared" si="177"/>
        <v>0</v>
      </c>
      <c r="E145" s="68">
        <f t="shared" si="178"/>
        <v>0</v>
      </c>
      <c r="G145" s="91"/>
      <c r="I145" s="68">
        <f t="shared" si="179"/>
        <v>0</v>
      </c>
      <c r="K145" s="72">
        <f t="shared" si="180"/>
        <v>0</v>
      </c>
      <c r="M145" s="72">
        <f t="shared" si="168"/>
        <v>0</v>
      </c>
      <c r="N145" s="66"/>
      <c r="O145" s="69"/>
      <c r="Q145" s="71">
        <v>132</v>
      </c>
      <c r="R145" s="68">
        <f t="shared" si="181"/>
        <v>0</v>
      </c>
      <c r="T145" s="68">
        <f t="shared" si="182"/>
        <v>0</v>
      </c>
      <c r="V145" s="91"/>
      <c r="X145" s="68">
        <f t="shared" si="183"/>
        <v>0</v>
      </c>
      <c r="Z145" s="72">
        <f t="shared" si="184"/>
        <v>0</v>
      </c>
      <c r="AB145" s="72" t="e">
        <f t="shared" si="169"/>
        <v>#REF!</v>
      </c>
      <c r="AD145" s="69"/>
      <c r="AF145" s="71">
        <v>132</v>
      </c>
      <c r="AG145" s="68">
        <f t="shared" si="185"/>
        <v>0</v>
      </c>
      <c r="AI145" s="68">
        <f t="shared" si="186"/>
        <v>0</v>
      </c>
      <c r="AK145" s="91"/>
      <c r="AM145" s="68">
        <f t="shared" si="187"/>
        <v>0</v>
      </c>
      <c r="AO145" s="72">
        <f t="shared" si="188"/>
        <v>0</v>
      </c>
      <c r="AQ145" s="72" t="e">
        <f t="shared" si="170"/>
        <v>#REF!</v>
      </c>
      <c r="AS145" s="69"/>
      <c r="AU145" s="71">
        <v>132</v>
      </c>
      <c r="AV145" s="68">
        <f t="shared" si="189"/>
        <v>0</v>
      </c>
      <c r="AX145" s="68">
        <f t="shared" si="190"/>
        <v>0</v>
      </c>
      <c r="AZ145" s="91"/>
      <c r="BB145" s="68">
        <f t="shared" si="191"/>
        <v>0</v>
      </c>
      <c r="BD145" s="72">
        <f t="shared" si="192"/>
        <v>0</v>
      </c>
      <c r="BF145" s="72" t="e">
        <f t="shared" si="171"/>
        <v>#REF!</v>
      </c>
      <c r="BG145" s="72"/>
      <c r="BH145" s="71">
        <v>132</v>
      </c>
      <c r="BI145" s="68">
        <f t="shared" si="193"/>
        <v>0</v>
      </c>
      <c r="BJ145" s="132"/>
      <c r="BK145" s="68">
        <f t="shared" si="194"/>
        <v>0</v>
      </c>
      <c r="BL145" s="132"/>
      <c r="BM145" s="91"/>
      <c r="BN145" s="132"/>
      <c r="BO145" s="68">
        <f t="shared" si="195"/>
        <v>0</v>
      </c>
      <c r="BP145" s="132"/>
      <c r="BQ145" s="72">
        <f t="shared" si="196"/>
        <v>0</v>
      </c>
      <c r="BR145" s="132"/>
      <c r="BS145" s="72">
        <f t="shared" si="172"/>
        <v>0</v>
      </c>
      <c r="BT145" s="72"/>
      <c r="BU145" s="326">
        <f t="shared" si="225"/>
        <v>0</v>
      </c>
      <c r="BV145" s="326">
        <f t="shared" si="197"/>
        <v>0</v>
      </c>
      <c r="BW145" s="326">
        <f t="shared" si="198"/>
        <v>0</v>
      </c>
      <c r="BX145" s="326">
        <f t="shared" si="199"/>
        <v>0</v>
      </c>
      <c r="BY145" s="326">
        <f t="shared" si="200"/>
        <v>0</v>
      </c>
      <c r="BZ145" s="326">
        <f t="shared" si="226"/>
        <v>0</v>
      </c>
      <c r="CA145" s="329">
        <f t="shared" si="201"/>
        <v>0</v>
      </c>
      <c r="CB145" s="132"/>
      <c r="CC145" s="71">
        <v>132</v>
      </c>
      <c r="CD145" s="68">
        <f t="shared" si="202"/>
        <v>0</v>
      </c>
      <c r="CE145" s="132"/>
      <c r="CF145" s="68">
        <f t="shared" si="203"/>
        <v>0</v>
      </c>
      <c r="CG145" s="132"/>
      <c r="CH145" s="91"/>
      <c r="CI145" s="132"/>
      <c r="CJ145" s="68">
        <f t="shared" si="204"/>
        <v>0</v>
      </c>
      <c r="CK145" s="132"/>
      <c r="CL145" s="72">
        <f t="shared" si="205"/>
        <v>0</v>
      </c>
      <c r="CM145" s="132"/>
      <c r="CN145" s="72">
        <f t="shared" si="173"/>
        <v>0</v>
      </c>
      <c r="CO145" s="132"/>
      <c r="CP145" s="326">
        <f t="shared" si="227"/>
        <v>0</v>
      </c>
      <c r="CQ145" s="326">
        <f t="shared" si="228"/>
        <v>0</v>
      </c>
      <c r="CR145" s="326">
        <f t="shared" si="229"/>
        <v>0</v>
      </c>
      <c r="CS145" s="326">
        <f t="shared" si="206"/>
        <v>0</v>
      </c>
      <c r="CT145" s="326">
        <f t="shared" si="207"/>
        <v>0</v>
      </c>
      <c r="CU145" s="326">
        <f t="shared" si="230"/>
        <v>0</v>
      </c>
      <c r="CV145" s="329">
        <f t="shared" si="208"/>
        <v>0</v>
      </c>
      <c r="CW145" s="69"/>
      <c r="CX145" s="71">
        <v>132</v>
      </c>
      <c r="CY145" s="68">
        <f t="shared" si="209"/>
        <v>0</v>
      </c>
      <c r="CZ145" s="132"/>
      <c r="DA145" s="68">
        <f t="shared" si="210"/>
        <v>0</v>
      </c>
      <c r="DB145" s="132"/>
      <c r="DC145" s="91"/>
      <c r="DD145" s="132"/>
      <c r="DE145" s="68">
        <f t="shared" si="211"/>
        <v>0</v>
      </c>
      <c r="DF145" s="132"/>
      <c r="DG145" s="72">
        <f t="shared" si="212"/>
        <v>0</v>
      </c>
      <c r="DH145" s="132"/>
      <c r="DI145" s="72">
        <f t="shared" si="174"/>
        <v>0</v>
      </c>
      <c r="DJ145" s="72"/>
      <c r="DK145" s="326">
        <f t="shared" si="231"/>
        <v>0</v>
      </c>
      <c r="DL145" s="326">
        <f t="shared" si="232"/>
        <v>0</v>
      </c>
      <c r="DM145" s="326">
        <f t="shared" si="213"/>
        <v>0</v>
      </c>
      <c r="DN145" s="326">
        <f t="shared" si="214"/>
        <v>0</v>
      </c>
      <c r="DO145" s="326">
        <f t="shared" si="215"/>
        <v>0</v>
      </c>
      <c r="DP145" s="326">
        <f t="shared" si="233"/>
        <v>0</v>
      </c>
      <c r="DQ145" s="329">
        <f t="shared" si="234"/>
        <v>0</v>
      </c>
      <c r="DR145" s="72"/>
      <c r="DS145" s="372">
        <v>132</v>
      </c>
      <c r="DT145" s="68">
        <f t="shared" si="216"/>
        <v>0</v>
      </c>
      <c r="DV145" s="68">
        <f t="shared" si="217"/>
        <v>0</v>
      </c>
      <c r="DX145" s="91"/>
      <c r="DZ145" s="68">
        <f t="shared" si="218"/>
        <v>0</v>
      </c>
      <c r="EA145" s="132"/>
      <c r="EB145" s="72">
        <f t="shared" si="219"/>
        <v>0</v>
      </c>
      <c r="EC145" s="132"/>
      <c r="ED145" s="72">
        <f t="shared" si="175"/>
        <v>0</v>
      </c>
      <c r="EF145" s="364">
        <f t="shared" si="235"/>
        <v>0</v>
      </c>
      <c r="EG145" s="95">
        <f t="shared" si="236"/>
        <v>0</v>
      </c>
      <c r="EH145" s="379">
        <f>(INDEX('30 year Cash Flow'!$H$50:$AK$50,1,'Monthly Loan Amortization'!A145)/12)*$DV$9</f>
        <v>0</v>
      </c>
      <c r="EI145" s="326">
        <f t="shared" si="237"/>
        <v>0</v>
      </c>
      <c r="EJ145" s="326">
        <f t="shared" si="163"/>
        <v>0</v>
      </c>
      <c r="EK145" s="326">
        <f t="shared" si="238"/>
        <v>0</v>
      </c>
      <c r="EL145" s="329">
        <f t="shared" si="166"/>
        <v>0</v>
      </c>
      <c r="EM145" s="329"/>
      <c r="EN145" s="372">
        <v>132</v>
      </c>
      <c r="EO145" s="95">
        <f t="shared" si="220"/>
        <v>0</v>
      </c>
      <c r="EP145" s="132"/>
      <c r="EQ145" s="95">
        <f t="shared" si="221"/>
        <v>0</v>
      </c>
      <c r="ER145" s="132"/>
      <c r="ES145" s="91"/>
      <c r="ET145" s="132"/>
      <c r="EU145" s="95">
        <f t="shared" si="222"/>
        <v>0</v>
      </c>
      <c r="EV145" s="132"/>
      <c r="EW145" s="327">
        <f t="shared" si="223"/>
        <v>0</v>
      </c>
      <c r="EX145" s="132"/>
      <c r="EY145" s="327">
        <f t="shared" si="176"/>
        <v>0</v>
      </c>
      <c r="EZ145" s="132"/>
      <c r="FA145" s="364">
        <f t="shared" si="239"/>
        <v>0</v>
      </c>
      <c r="FB145" s="95">
        <f t="shared" si="240"/>
        <v>0</v>
      </c>
      <c r="FC145" s="379">
        <f>(INDEX('30 year Cash Flow'!$H$50:$AK$50,1,'Monthly Loan Amortization'!A145)/12)*$EQ$9</f>
        <v>0</v>
      </c>
      <c r="FD145" s="326">
        <f t="shared" si="164"/>
        <v>0</v>
      </c>
      <c r="FE145" s="326">
        <f t="shared" si="165"/>
        <v>0</v>
      </c>
      <c r="FF145" s="326">
        <f t="shared" si="241"/>
        <v>0</v>
      </c>
      <c r="FG145" s="329">
        <f t="shared" si="167"/>
        <v>0</v>
      </c>
    </row>
    <row r="146" spans="1:163" x14ac:dyDescent="0.25">
      <c r="A146" s="132">
        <f t="shared" si="224"/>
        <v>12</v>
      </c>
      <c r="B146" s="71">
        <v>133</v>
      </c>
      <c r="C146" s="68">
        <f t="shared" si="177"/>
        <v>0</v>
      </c>
      <c r="E146" s="68">
        <f t="shared" si="178"/>
        <v>0</v>
      </c>
      <c r="G146" s="91"/>
      <c r="I146" s="68">
        <f t="shared" si="179"/>
        <v>0</v>
      </c>
      <c r="K146" s="72">
        <f t="shared" si="180"/>
        <v>0</v>
      </c>
      <c r="M146" s="72">
        <f t="shared" si="168"/>
        <v>0</v>
      </c>
      <c r="N146" s="66"/>
      <c r="O146" s="69"/>
      <c r="Q146" s="71">
        <v>133</v>
      </c>
      <c r="R146" s="68">
        <f t="shared" si="181"/>
        <v>0</v>
      </c>
      <c r="T146" s="68">
        <f t="shared" si="182"/>
        <v>0</v>
      </c>
      <c r="V146" s="91"/>
      <c r="X146" s="68">
        <f t="shared" si="183"/>
        <v>0</v>
      </c>
      <c r="Z146" s="72">
        <f t="shared" si="184"/>
        <v>0</v>
      </c>
      <c r="AB146" s="72" t="e">
        <f t="shared" si="169"/>
        <v>#REF!</v>
      </c>
      <c r="AD146" s="69"/>
      <c r="AF146" s="71">
        <v>133</v>
      </c>
      <c r="AG146" s="68">
        <f t="shared" si="185"/>
        <v>0</v>
      </c>
      <c r="AI146" s="68">
        <f t="shared" si="186"/>
        <v>0</v>
      </c>
      <c r="AK146" s="91"/>
      <c r="AM146" s="68">
        <f t="shared" si="187"/>
        <v>0</v>
      </c>
      <c r="AO146" s="72">
        <f t="shared" si="188"/>
        <v>0</v>
      </c>
      <c r="AQ146" s="72" t="e">
        <f t="shared" si="170"/>
        <v>#REF!</v>
      </c>
      <c r="AS146" s="69"/>
      <c r="AU146" s="71">
        <v>133</v>
      </c>
      <c r="AV146" s="68">
        <f t="shared" si="189"/>
        <v>0</v>
      </c>
      <c r="AX146" s="68">
        <f t="shared" si="190"/>
        <v>0</v>
      </c>
      <c r="AZ146" s="91"/>
      <c r="BB146" s="68">
        <f t="shared" si="191"/>
        <v>0</v>
      </c>
      <c r="BD146" s="72">
        <f t="shared" si="192"/>
        <v>0</v>
      </c>
      <c r="BF146" s="72" t="e">
        <f t="shared" si="171"/>
        <v>#REF!</v>
      </c>
      <c r="BG146" s="72"/>
      <c r="BH146" s="71">
        <v>133</v>
      </c>
      <c r="BI146" s="68">
        <f t="shared" si="193"/>
        <v>0</v>
      </c>
      <c r="BJ146" s="132"/>
      <c r="BK146" s="68">
        <f t="shared" si="194"/>
        <v>0</v>
      </c>
      <c r="BL146" s="132"/>
      <c r="BM146" s="91"/>
      <c r="BN146" s="132"/>
      <c r="BO146" s="68">
        <f t="shared" si="195"/>
        <v>0</v>
      </c>
      <c r="BP146" s="132"/>
      <c r="BQ146" s="72">
        <f t="shared" si="196"/>
        <v>0</v>
      </c>
      <c r="BR146" s="132"/>
      <c r="BS146" s="72">
        <f t="shared" si="172"/>
        <v>0</v>
      </c>
      <c r="BT146" s="72"/>
      <c r="BU146" s="326">
        <f t="shared" si="225"/>
        <v>0</v>
      </c>
      <c r="BV146" s="326">
        <f t="shared" si="197"/>
        <v>0</v>
      </c>
      <c r="BW146" s="326">
        <f t="shared" si="198"/>
        <v>0</v>
      </c>
      <c r="BX146" s="326">
        <f t="shared" si="199"/>
        <v>0</v>
      </c>
      <c r="BY146" s="326">
        <f t="shared" si="200"/>
        <v>0</v>
      </c>
      <c r="BZ146" s="326">
        <f t="shared" si="226"/>
        <v>0</v>
      </c>
      <c r="CA146" s="329">
        <f t="shared" si="201"/>
        <v>0</v>
      </c>
      <c r="CB146" s="132"/>
      <c r="CC146" s="71">
        <v>133</v>
      </c>
      <c r="CD146" s="68">
        <f t="shared" si="202"/>
        <v>0</v>
      </c>
      <c r="CE146" s="132"/>
      <c r="CF146" s="68">
        <f t="shared" si="203"/>
        <v>0</v>
      </c>
      <c r="CG146" s="132"/>
      <c r="CH146" s="91"/>
      <c r="CI146" s="132"/>
      <c r="CJ146" s="68">
        <f t="shared" si="204"/>
        <v>0</v>
      </c>
      <c r="CK146" s="132"/>
      <c r="CL146" s="72">
        <f t="shared" si="205"/>
        <v>0</v>
      </c>
      <c r="CM146" s="132"/>
      <c r="CN146" s="72">
        <f t="shared" si="173"/>
        <v>0</v>
      </c>
      <c r="CO146" s="132"/>
      <c r="CP146" s="326">
        <f t="shared" si="227"/>
        <v>0</v>
      </c>
      <c r="CQ146" s="326">
        <f t="shared" si="228"/>
        <v>0</v>
      </c>
      <c r="CR146" s="326">
        <f t="shared" si="229"/>
        <v>0</v>
      </c>
      <c r="CS146" s="326">
        <f t="shared" si="206"/>
        <v>0</v>
      </c>
      <c r="CT146" s="326">
        <f t="shared" si="207"/>
        <v>0</v>
      </c>
      <c r="CU146" s="326">
        <f t="shared" si="230"/>
        <v>0</v>
      </c>
      <c r="CV146" s="329">
        <f t="shared" si="208"/>
        <v>0</v>
      </c>
      <c r="CW146" s="69"/>
      <c r="CX146" s="71">
        <v>133</v>
      </c>
      <c r="CY146" s="68">
        <f t="shared" si="209"/>
        <v>0</v>
      </c>
      <c r="CZ146" s="132"/>
      <c r="DA146" s="68">
        <f t="shared" si="210"/>
        <v>0</v>
      </c>
      <c r="DB146" s="132"/>
      <c r="DC146" s="91"/>
      <c r="DD146" s="132"/>
      <c r="DE146" s="68">
        <f t="shared" si="211"/>
        <v>0</v>
      </c>
      <c r="DF146" s="132"/>
      <c r="DG146" s="72">
        <f t="shared" si="212"/>
        <v>0</v>
      </c>
      <c r="DH146" s="132"/>
      <c r="DI146" s="72">
        <f t="shared" si="174"/>
        <v>0</v>
      </c>
      <c r="DJ146" s="72"/>
      <c r="DK146" s="326">
        <f t="shared" si="231"/>
        <v>0</v>
      </c>
      <c r="DL146" s="326">
        <f t="shared" si="232"/>
        <v>0</v>
      </c>
      <c r="DM146" s="326">
        <f t="shared" si="213"/>
        <v>0</v>
      </c>
      <c r="DN146" s="326">
        <f t="shared" si="214"/>
        <v>0</v>
      </c>
      <c r="DO146" s="326">
        <f t="shared" si="215"/>
        <v>0</v>
      </c>
      <c r="DP146" s="326">
        <f t="shared" si="233"/>
        <v>0</v>
      </c>
      <c r="DQ146" s="329">
        <f t="shared" si="234"/>
        <v>0</v>
      </c>
      <c r="DR146" s="72"/>
      <c r="DS146" s="372">
        <v>133</v>
      </c>
      <c r="DT146" s="68">
        <f t="shared" si="216"/>
        <v>0</v>
      </c>
      <c r="DV146" s="68">
        <f t="shared" si="217"/>
        <v>0</v>
      </c>
      <c r="DX146" s="91"/>
      <c r="DZ146" s="68">
        <f t="shared" si="218"/>
        <v>0</v>
      </c>
      <c r="EA146" s="132"/>
      <c r="EB146" s="72">
        <f t="shared" si="219"/>
        <v>0</v>
      </c>
      <c r="EC146" s="132"/>
      <c r="ED146" s="72">
        <f t="shared" si="175"/>
        <v>0</v>
      </c>
      <c r="EF146" s="364">
        <f t="shared" si="235"/>
        <v>0</v>
      </c>
      <c r="EG146" s="95">
        <f t="shared" si="236"/>
        <v>0</v>
      </c>
      <c r="EH146" s="379">
        <f>(INDEX('30 year Cash Flow'!$H$50:$AK$50,1,'Monthly Loan Amortization'!A146)/12)*$DV$9</f>
        <v>0</v>
      </c>
      <c r="EI146" s="326">
        <f t="shared" si="237"/>
        <v>0</v>
      </c>
      <c r="EJ146" s="326">
        <f t="shared" si="163"/>
        <v>0</v>
      </c>
      <c r="EK146" s="326">
        <f t="shared" si="238"/>
        <v>0</v>
      </c>
      <c r="EL146" s="329">
        <f t="shared" si="166"/>
        <v>0</v>
      </c>
      <c r="EM146" s="329"/>
      <c r="EN146" s="372">
        <v>133</v>
      </c>
      <c r="EO146" s="95">
        <f t="shared" si="220"/>
        <v>0</v>
      </c>
      <c r="EP146" s="132"/>
      <c r="EQ146" s="95">
        <f t="shared" si="221"/>
        <v>0</v>
      </c>
      <c r="ER146" s="132"/>
      <c r="ES146" s="91"/>
      <c r="ET146" s="132"/>
      <c r="EU146" s="95">
        <f t="shared" si="222"/>
        <v>0</v>
      </c>
      <c r="EV146" s="132"/>
      <c r="EW146" s="327">
        <f t="shared" si="223"/>
        <v>0</v>
      </c>
      <c r="EX146" s="132"/>
      <c r="EY146" s="327">
        <f t="shared" si="176"/>
        <v>0</v>
      </c>
      <c r="EZ146" s="132"/>
      <c r="FA146" s="364">
        <f t="shared" si="239"/>
        <v>0</v>
      </c>
      <c r="FB146" s="95">
        <f t="shared" si="240"/>
        <v>0</v>
      </c>
      <c r="FC146" s="379">
        <f>(INDEX('30 year Cash Flow'!$H$50:$AK$50,1,'Monthly Loan Amortization'!A146)/12)*$EQ$9</f>
        <v>0</v>
      </c>
      <c r="FD146" s="326">
        <f t="shared" si="164"/>
        <v>0</v>
      </c>
      <c r="FE146" s="326">
        <f t="shared" si="165"/>
        <v>0</v>
      </c>
      <c r="FF146" s="326">
        <f t="shared" si="241"/>
        <v>0</v>
      </c>
      <c r="FG146" s="329">
        <f t="shared" si="167"/>
        <v>0</v>
      </c>
    </row>
    <row r="147" spans="1:163" x14ac:dyDescent="0.25">
      <c r="A147" s="132">
        <f t="shared" si="224"/>
        <v>12</v>
      </c>
      <c r="B147" s="71">
        <v>134</v>
      </c>
      <c r="C147" s="68">
        <f t="shared" si="177"/>
        <v>0</v>
      </c>
      <c r="E147" s="68">
        <f t="shared" si="178"/>
        <v>0</v>
      </c>
      <c r="G147" s="91"/>
      <c r="I147" s="68">
        <f t="shared" si="179"/>
        <v>0</v>
      </c>
      <c r="K147" s="72">
        <f t="shared" si="180"/>
        <v>0</v>
      </c>
      <c r="M147" s="72">
        <f t="shared" si="168"/>
        <v>0</v>
      </c>
      <c r="N147" s="66"/>
      <c r="O147" s="69"/>
      <c r="Q147" s="71">
        <v>134</v>
      </c>
      <c r="R147" s="68">
        <f t="shared" si="181"/>
        <v>0</v>
      </c>
      <c r="T147" s="68">
        <f t="shared" si="182"/>
        <v>0</v>
      </c>
      <c r="V147" s="91"/>
      <c r="X147" s="68">
        <f t="shared" si="183"/>
        <v>0</v>
      </c>
      <c r="Z147" s="72">
        <f t="shared" si="184"/>
        <v>0</v>
      </c>
      <c r="AB147" s="72" t="e">
        <f t="shared" si="169"/>
        <v>#REF!</v>
      </c>
      <c r="AD147" s="69"/>
      <c r="AF147" s="71">
        <v>134</v>
      </c>
      <c r="AG147" s="68">
        <f t="shared" si="185"/>
        <v>0</v>
      </c>
      <c r="AI147" s="68">
        <f t="shared" si="186"/>
        <v>0</v>
      </c>
      <c r="AK147" s="91"/>
      <c r="AM147" s="68">
        <f t="shared" si="187"/>
        <v>0</v>
      </c>
      <c r="AO147" s="72">
        <f t="shared" si="188"/>
        <v>0</v>
      </c>
      <c r="AQ147" s="72" t="e">
        <f t="shared" si="170"/>
        <v>#REF!</v>
      </c>
      <c r="AS147" s="69"/>
      <c r="AU147" s="71">
        <v>134</v>
      </c>
      <c r="AV147" s="68">
        <f t="shared" si="189"/>
        <v>0</v>
      </c>
      <c r="AX147" s="68">
        <f t="shared" si="190"/>
        <v>0</v>
      </c>
      <c r="AZ147" s="91"/>
      <c r="BB147" s="68">
        <f t="shared" si="191"/>
        <v>0</v>
      </c>
      <c r="BD147" s="72">
        <f t="shared" si="192"/>
        <v>0</v>
      </c>
      <c r="BF147" s="72" t="e">
        <f t="shared" si="171"/>
        <v>#REF!</v>
      </c>
      <c r="BG147" s="72"/>
      <c r="BH147" s="71">
        <v>134</v>
      </c>
      <c r="BI147" s="68">
        <f t="shared" si="193"/>
        <v>0</v>
      </c>
      <c r="BJ147" s="132"/>
      <c r="BK147" s="68">
        <f t="shared" si="194"/>
        <v>0</v>
      </c>
      <c r="BL147" s="132"/>
      <c r="BM147" s="91"/>
      <c r="BN147" s="132"/>
      <c r="BO147" s="68">
        <f t="shared" si="195"/>
        <v>0</v>
      </c>
      <c r="BP147" s="132"/>
      <c r="BQ147" s="72">
        <f t="shared" si="196"/>
        <v>0</v>
      </c>
      <c r="BR147" s="132"/>
      <c r="BS147" s="72">
        <f t="shared" si="172"/>
        <v>0</v>
      </c>
      <c r="BT147" s="72"/>
      <c r="BU147" s="326">
        <f t="shared" si="225"/>
        <v>0</v>
      </c>
      <c r="BV147" s="326">
        <f t="shared" si="197"/>
        <v>0</v>
      </c>
      <c r="BW147" s="326">
        <f t="shared" si="198"/>
        <v>0</v>
      </c>
      <c r="BX147" s="326">
        <f t="shared" si="199"/>
        <v>0</v>
      </c>
      <c r="BY147" s="326">
        <f t="shared" si="200"/>
        <v>0</v>
      </c>
      <c r="BZ147" s="326">
        <f t="shared" si="226"/>
        <v>0</v>
      </c>
      <c r="CA147" s="329">
        <f t="shared" si="201"/>
        <v>0</v>
      </c>
      <c r="CB147" s="132"/>
      <c r="CC147" s="71">
        <v>134</v>
      </c>
      <c r="CD147" s="68">
        <f t="shared" si="202"/>
        <v>0</v>
      </c>
      <c r="CE147" s="132"/>
      <c r="CF147" s="68">
        <f t="shared" si="203"/>
        <v>0</v>
      </c>
      <c r="CG147" s="132"/>
      <c r="CH147" s="91"/>
      <c r="CI147" s="132"/>
      <c r="CJ147" s="68">
        <f t="shared" si="204"/>
        <v>0</v>
      </c>
      <c r="CK147" s="132"/>
      <c r="CL147" s="72">
        <f t="shared" si="205"/>
        <v>0</v>
      </c>
      <c r="CM147" s="132"/>
      <c r="CN147" s="72">
        <f t="shared" si="173"/>
        <v>0</v>
      </c>
      <c r="CO147" s="132"/>
      <c r="CP147" s="326">
        <f t="shared" si="227"/>
        <v>0</v>
      </c>
      <c r="CQ147" s="326">
        <f t="shared" si="228"/>
        <v>0</v>
      </c>
      <c r="CR147" s="326">
        <f t="shared" si="229"/>
        <v>0</v>
      </c>
      <c r="CS147" s="326">
        <f t="shared" si="206"/>
        <v>0</v>
      </c>
      <c r="CT147" s="326">
        <f t="shared" si="207"/>
        <v>0</v>
      </c>
      <c r="CU147" s="326">
        <f t="shared" si="230"/>
        <v>0</v>
      </c>
      <c r="CV147" s="329">
        <f t="shared" si="208"/>
        <v>0</v>
      </c>
      <c r="CW147" s="69"/>
      <c r="CX147" s="71">
        <v>134</v>
      </c>
      <c r="CY147" s="68">
        <f t="shared" si="209"/>
        <v>0</v>
      </c>
      <c r="CZ147" s="132"/>
      <c r="DA147" s="68">
        <f t="shared" si="210"/>
        <v>0</v>
      </c>
      <c r="DB147" s="132"/>
      <c r="DC147" s="91"/>
      <c r="DD147" s="132"/>
      <c r="DE147" s="68">
        <f t="shared" si="211"/>
        <v>0</v>
      </c>
      <c r="DF147" s="132"/>
      <c r="DG147" s="72">
        <f t="shared" si="212"/>
        <v>0</v>
      </c>
      <c r="DH147" s="132"/>
      <c r="DI147" s="72">
        <f t="shared" si="174"/>
        <v>0</v>
      </c>
      <c r="DJ147" s="72"/>
      <c r="DK147" s="326">
        <f t="shared" si="231"/>
        <v>0</v>
      </c>
      <c r="DL147" s="326">
        <f t="shared" si="232"/>
        <v>0</v>
      </c>
      <c r="DM147" s="326">
        <f t="shared" si="213"/>
        <v>0</v>
      </c>
      <c r="DN147" s="326">
        <f t="shared" si="214"/>
        <v>0</v>
      </c>
      <c r="DO147" s="326">
        <f t="shared" si="215"/>
        <v>0</v>
      </c>
      <c r="DP147" s="326">
        <f t="shared" si="233"/>
        <v>0</v>
      </c>
      <c r="DQ147" s="329">
        <f t="shared" si="234"/>
        <v>0</v>
      </c>
      <c r="DR147" s="72"/>
      <c r="DS147" s="372">
        <v>134</v>
      </c>
      <c r="DT147" s="68">
        <f t="shared" si="216"/>
        <v>0</v>
      </c>
      <c r="DV147" s="68">
        <f t="shared" si="217"/>
        <v>0</v>
      </c>
      <c r="DX147" s="91"/>
      <c r="DZ147" s="68">
        <f t="shared" si="218"/>
        <v>0</v>
      </c>
      <c r="EA147" s="132"/>
      <c r="EB147" s="72">
        <f t="shared" si="219"/>
        <v>0</v>
      </c>
      <c r="EC147" s="132"/>
      <c r="ED147" s="72">
        <f t="shared" si="175"/>
        <v>0</v>
      </c>
      <c r="EF147" s="364">
        <f t="shared" si="235"/>
        <v>0</v>
      </c>
      <c r="EG147" s="95">
        <f t="shared" si="236"/>
        <v>0</v>
      </c>
      <c r="EH147" s="379">
        <f>(INDEX('30 year Cash Flow'!$H$50:$AK$50,1,'Monthly Loan Amortization'!A147)/12)*$DV$9</f>
        <v>0</v>
      </c>
      <c r="EI147" s="326">
        <f t="shared" si="237"/>
        <v>0</v>
      </c>
      <c r="EJ147" s="326">
        <f t="shared" si="163"/>
        <v>0</v>
      </c>
      <c r="EK147" s="326">
        <f t="shared" si="238"/>
        <v>0</v>
      </c>
      <c r="EL147" s="329">
        <f t="shared" si="166"/>
        <v>0</v>
      </c>
      <c r="EM147" s="329"/>
      <c r="EN147" s="372">
        <v>134</v>
      </c>
      <c r="EO147" s="95">
        <f t="shared" si="220"/>
        <v>0</v>
      </c>
      <c r="EP147" s="132"/>
      <c r="EQ147" s="95">
        <f t="shared" si="221"/>
        <v>0</v>
      </c>
      <c r="ER147" s="132"/>
      <c r="ES147" s="91"/>
      <c r="ET147" s="132"/>
      <c r="EU147" s="95">
        <f t="shared" si="222"/>
        <v>0</v>
      </c>
      <c r="EV147" s="132"/>
      <c r="EW147" s="327">
        <f t="shared" si="223"/>
        <v>0</v>
      </c>
      <c r="EX147" s="132"/>
      <c r="EY147" s="327">
        <f t="shared" si="176"/>
        <v>0</v>
      </c>
      <c r="EZ147" s="132"/>
      <c r="FA147" s="364">
        <f t="shared" si="239"/>
        <v>0</v>
      </c>
      <c r="FB147" s="95">
        <f t="shared" si="240"/>
        <v>0</v>
      </c>
      <c r="FC147" s="379">
        <f>(INDEX('30 year Cash Flow'!$H$50:$AK$50,1,'Monthly Loan Amortization'!A147)/12)*$EQ$9</f>
        <v>0</v>
      </c>
      <c r="FD147" s="326">
        <f t="shared" si="164"/>
        <v>0</v>
      </c>
      <c r="FE147" s="326">
        <f t="shared" si="165"/>
        <v>0</v>
      </c>
      <c r="FF147" s="326">
        <f t="shared" si="241"/>
        <v>0</v>
      </c>
      <c r="FG147" s="329">
        <f t="shared" si="167"/>
        <v>0</v>
      </c>
    </row>
    <row r="148" spans="1:163" x14ac:dyDescent="0.25">
      <c r="A148" s="132">
        <f t="shared" si="224"/>
        <v>12</v>
      </c>
      <c r="B148" s="71">
        <v>135</v>
      </c>
      <c r="C148" s="68">
        <f t="shared" si="177"/>
        <v>0</v>
      </c>
      <c r="E148" s="68">
        <f t="shared" si="178"/>
        <v>0</v>
      </c>
      <c r="G148" s="91"/>
      <c r="I148" s="68">
        <f t="shared" si="179"/>
        <v>0</v>
      </c>
      <c r="K148" s="72">
        <f t="shared" si="180"/>
        <v>0</v>
      </c>
      <c r="M148" s="72">
        <f t="shared" si="168"/>
        <v>0</v>
      </c>
      <c r="N148" s="66"/>
      <c r="O148" s="69"/>
      <c r="Q148" s="71">
        <v>135</v>
      </c>
      <c r="R148" s="68">
        <f t="shared" si="181"/>
        <v>0</v>
      </c>
      <c r="T148" s="68">
        <f t="shared" si="182"/>
        <v>0</v>
      </c>
      <c r="V148" s="91"/>
      <c r="X148" s="68">
        <f t="shared" si="183"/>
        <v>0</v>
      </c>
      <c r="Z148" s="72">
        <f t="shared" si="184"/>
        <v>0</v>
      </c>
      <c r="AB148" s="72" t="e">
        <f t="shared" si="169"/>
        <v>#REF!</v>
      </c>
      <c r="AD148" s="69"/>
      <c r="AF148" s="71">
        <v>135</v>
      </c>
      <c r="AG148" s="68">
        <f t="shared" si="185"/>
        <v>0</v>
      </c>
      <c r="AI148" s="68">
        <f t="shared" si="186"/>
        <v>0</v>
      </c>
      <c r="AK148" s="91"/>
      <c r="AM148" s="68">
        <f t="shared" si="187"/>
        <v>0</v>
      </c>
      <c r="AO148" s="72">
        <f t="shared" si="188"/>
        <v>0</v>
      </c>
      <c r="AQ148" s="72" t="e">
        <f t="shared" si="170"/>
        <v>#REF!</v>
      </c>
      <c r="AS148" s="69"/>
      <c r="AU148" s="71">
        <v>135</v>
      </c>
      <c r="AV148" s="68">
        <f t="shared" si="189"/>
        <v>0</v>
      </c>
      <c r="AX148" s="68">
        <f t="shared" si="190"/>
        <v>0</v>
      </c>
      <c r="AZ148" s="91"/>
      <c r="BB148" s="68">
        <f t="shared" si="191"/>
        <v>0</v>
      </c>
      <c r="BD148" s="72">
        <f t="shared" si="192"/>
        <v>0</v>
      </c>
      <c r="BF148" s="72" t="e">
        <f t="shared" si="171"/>
        <v>#REF!</v>
      </c>
      <c r="BG148" s="72"/>
      <c r="BH148" s="71">
        <v>135</v>
      </c>
      <c r="BI148" s="68">
        <f t="shared" si="193"/>
        <v>0</v>
      </c>
      <c r="BJ148" s="132"/>
      <c r="BK148" s="68">
        <f t="shared" si="194"/>
        <v>0</v>
      </c>
      <c r="BL148" s="132"/>
      <c r="BM148" s="91"/>
      <c r="BN148" s="132"/>
      <c r="BO148" s="68">
        <f t="shared" si="195"/>
        <v>0</v>
      </c>
      <c r="BP148" s="132"/>
      <c r="BQ148" s="72">
        <f t="shared" si="196"/>
        <v>0</v>
      </c>
      <c r="BR148" s="132"/>
      <c r="BS148" s="72">
        <f t="shared" si="172"/>
        <v>0</v>
      </c>
      <c r="BT148" s="72"/>
      <c r="BU148" s="326">
        <f t="shared" si="225"/>
        <v>0</v>
      </c>
      <c r="BV148" s="326">
        <f t="shared" si="197"/>
        <v>0</v>
      </c>
      <c r="BW148" s="326">
        <f t="shared" si="198"/>
        <v>0</v>
      </c>
      <c r="BX148" s="326">
        <f t="shared" si="199"/>
        <v>0</v>
      </c>
      <c r="BY148" s="326">
        <f t="shared" si="200"/>
        <v>0</v>
      </c>
      <c r="BZ148" s="326">
        <f t="shared" si="226"/>
        <v>0</v>
      </c>
      <c r="CA148" s="329">
        <f t="shared" si="201"/>
        <v>0</v>
      </c>
      <c r="CB148" s="132"/>
      <c r="CC148" s="71">
        <v>135</v>
      </c>
      <c r="CD148" s="68">
        <f t="shared" si="202"/>
        <v>0</v>
      </c>
      <c r="CE148" s="132"/>
      <c r="CF148" s="68">
        <f t="shared" si="203"/>
        <v>0</v>
      </c>
      <c r="CG148" s="132"/>
      <c r="CH148" s="91"/>
      <c r="CI148" s="132"/>
      <c r="CJ148" s="68">
        <f t="shared" si="204"/>
        <v>0</v>
      </c>
      <c r="CK148" s="132"/>
      <c r="CL148" s="72">
        <f t="shared" si="205"/>
        <v>0</v>
      </c>
      <c r="CM148" s="132"/>
      <c r="CN148" s="72">
        <f t="shared" si="173"/>
        <v>0</v>
      </c>
      <c r="CO148" s="132"/>
      <c r="CP148" s="326">
        <f t="shared" si="227"/>
        <v>0</v>
      </c>
      <c r="CQ148" s="326">
        <f t="shared" si="228"/>
        <v>0</v>
      </c>
      <c r="CR148" s="326">
        <f t="shared" si="229"/>
        <v>0</v>
      </c>
      <c r="CS148" s="326">
        <f t="shared" si="206"/>
        <v>0</v>
      </c>
      <c r="CT148" s="326">
        <f t="shared" si="207"/>
        <v>0</v>
      </c>
      <c r="CU148" s="326">
        <f t="shared" si="230"/>
        <v>0</v>
      </c>
      <c r="CV148" s="329">
        <f t="shared" si="208"/>
        <v>0</v>
      </c>
      <c r="CW148" s="69"/>
      <c r="CX148" s="71">
        <v>135</v>
      </c>
      <c r="CY148" s="68">
        <f t="shared" si="209"/>
        <v>0</v>
      </c>
      <c r="CZ148" s="132"/>
      <c r="DA148" s="68">
        <f t="shared" si="210"/>
        <v>0</v>
      </c>
      <c r="DB148" s="132"/>
      <c r="DC148" s="91"/>
      <c r="DD148" s="132"/>
      <c r="DE148" s="68">
        <f t="shared" si="211"/>
        <v>0</v>
      </c>
      <c r="DF148" s="132"/>
      <c r="DG148" s="72">
        <f t="shared" si="212"/>
        <v>0</v>
      </c>
      <c r="DH148" s="132"/>
      <c r="DI148" s="72">
        <f t="shared" si="174"/>
        <v>0</v>
      </c>
      <c r="DJ148" s="72"/>
      <c r="DK148" s="326">
        <f t="shared" si="231"/>
        <v>0</v>
      </c>
      <c r="DL148" s="326">
        <f t="shared" si="232"/>
        <v>0</v>
      </c>
      <c r="DM148" s="326">
        <f t="shared" si="213"/>
        <v>0</v>
      </c>
      <c r="DN148" s="326">
        <f t="shared" si="214"/>
        <v>0</v>
      </c>
      <c r="DO148" s="326">
        <f t="shared" si="215"/>
        <v>0</v>
      </c>
      <c r="DP148" s="326">
        <f t="shared" si="233"/>
        <v>0</v>
      </c>
      <c r="DQ148" s="329">
        <f t="shared" si="234"/>
        <v>0</v>
      </c>
      <c r="DR148" s="72"/>
      <c r="DS148" s="372">
        <v>135</v>
      </c>
      <c r="DT148" s="68">
        <f t="shared" si="216"/>
        <v>0</v>
      </c>
      <c r="DV148" s="68">
        <f t="shared" si="217"/>
        <v>0</v>
      </c>
      <c r="DX148" s="91"/>
      <c r="DZ148" s="68">
        <f t="shared" si="218"/>
        <v>0</v>
      </c>
      <c r="EA148" s="132"/>
      <c r="EB148" s="72">
        <f t="shared" si="219"/>
        <v>0</v>
      </c>
      <c r="EC148" s="132"/>
      <c r="ED148" s="72">
        <f t="shared" si="175"/>
        <v>0</v>
      </c>
      <c r="EF148" s="364">
        <f t="shared" si="235"/>
        <v>0</v>
      </c>
      <c r="EG148" s="95">
        <f t="shared" si="236"/>
        <v>0</v>
      </c>
      <c r="EH148" s="379">
        <f>(INDEX('30 year Cash Flow'!$H$50:$AK$50,1,'Monthly Loan Amortization'!A148)/12)*$DV$9</f>
        <v>0</v>
      </c>
      <c r="EI148" s="326">
        <f t="shared" si="237"/>
        <v>0</v>
      </c>
      <c r="EJ148" s="326">
        <f t="shared" si="163"/>
        <v>0</v>
      </c>
      <c r="EK148" s="326">
        <f t="shared" si="238"/>
        <v>0</v>
      </c>
      <c r="EL148" s="329">
        <f t="shared" si="166"/>
        <v>0</v>
      </c>
      <c r="EM148" s="329"/>
      <c r="EN148" s="372">
        <v>135</v>
      </c>
      <c r="EO148" s="95">
        <f t="shared" si="220"/>
        <v>0</v>
      </c>
      <c r="EP148" s="132"/>
      <c r="EQ148" s="95">
        <f t="shared" si="221"/>
        <v>0</v>
      </c>
      <c r="ER148" s="132"/>
      <c r="ES148" s="91"/>
      <c r="ET148" s="132"/>
      <c r="EU148" s="95">
        <f t="shared" si="222"/>
        <v>0</v>
      </c>
      <c r="EV148" s="132"/>
      <c r="EW148" s="327">
        <f t="shared" si="223"/>
        <v>0</v>
      </c>
      <c r="EX148" s="132"/>
      <c r="EY148" s="327">
        <f t="shared" si="176"/>
        <v>0</v>
      </c>
      <c r="EZ148" s="132"/>
      <c r="FA148" s="364">
        <f t="shared" si="239"/>
        <v>0</v>
      </c>
      <c r="FB148" s="95">
        <f t="shared" si="240"/>
        <v>0</v>
      </c>
      <c r="FC148" s="379">
        <f>(INDEX('30 year Cash Flow'!$H$50:$AK$50,1,'Monthly Loan Amortization'!A148)/12)*$EQ$9</f>
        <v>0</v>
      </c>
      <c r="FD148" s="326">
        <f t="shared" si="164"/>
        <v>0</v>
      </c>
      <c r="FE148" s="326">
        <f t="shared" si="165"/>
        <v>0</v>
      </c>
      <c r="FF148" s="326">
        <f t="shared" si="241"/>
        <v>0</v>
      </c>
      <c r="FG148" s="329">
        <f t="shared" si="167"/>
        <v>0</v>
      </c>
    </row>
    <row r="149" spans="1:163" x14ac:dyDescent="0.25">
      <c r="A149" s="132">
        <f t="shared" si="224"/>
        <v>12</v>
      </c>
      <c r="B149" s="71">
        <v>136</v>
      </c>
      <c r="C149" s="68">
        <f t="shared" si="177"/>
        <v>0</v>
      </c>
      <c r="E149" s="68">
        <f t="shared" si="178"/>
        <v>0</v>
      </c>
      <c r="G149" s="91"/>
      <c r="I149" s="68">
        <f t="shared" si="179"/>
        <v>0</v>
      </c>
      <c r="K149" s="72">
        <f t="shared" si="180"/>
        <v>0</v>
      </c>
      <c r="M149" s="72">
        <f t="shared" si="168"/>
        <v>0</v>
      </c>
      <c r="N149" s="66"/>
      <c r="O149" s="69"/>
      <c r="Q149" s="71">
        <v>136</v>
      </c>
      <c r="R149" s="68">
        <f t="shared" si="181"/>
        <v>0</v>
      </c>
      <c r="T149" s="68">
        <f t="shared" si="182"/>
        <v>0</v>
      </c>
      <c r="V149" s="91"/>
      <c r="X149" s="68">
        <f t="shared" si="183"/>
        <v>0</v>
      </c>
      <c r="Z149" s="72">
        <f t="shared" si="184"/>
        <v>0</v>
      </c>
      <c r="AB149" s="72" t="e">
        <f t="shared" si="169"/>
        <v>#REF!</v>
      </c>
      <c r="AD149" s="69"/>
      <c r="AF149" s="71">
        <v>136</v>
      </c>
      <c r="AG149" s="68">
        <f t="shared" si="185"/>
        <v>0</v>
      </c>
      <c r="AI149" s="68">
        <f t="shared" si="186"/>
        <v>0</v>
      </c>
      <c r="AK149" s="91"/>
      <c r="AM149" s="68">
        <f t="shared" si="187"/>
        <v>0</v>
      </c>
      <c r="AO149" s="72">
        <f t="shared" si="188"/>
        <v>0</v>
      </c>
      <c r="AQ149" s="72" t="e">
        <f t="shared" si="170"/>
        <v>#REF!</v>
      </c>
      <c r="AS149" s="69"/>
      <c r="AU149" s="71">
        <v>136</v>
      </c>
      <c r="AV149" s="68">
        <f t="shared" si="189"/>
        <v>0</v>
      </c>
      <c r="AX149" s="68">
        <f t="shared" si="190"/>
        <v>0</v>
      </c>
      <c r="AZ149" s="91"/>
      <c r="BB149" s="68">
        <f t="shared" si="191"/>
        <v>0</v>
      </c>
      <c r="BD149" s="72">
        <f t="shared" si="192"/>
        <v>0</v>
      </c>
      <c r="BF149" s="72" t="e">
        <f t="shared" si="171"/>
        <v>#REF!</v>
      </c>
      <c r="BG149" s="72"/>
      <c r="BH149" s="71">
        <v>136</v>
      </c>
      <c r="BI149" s="68">
        <f t="shared" si="193"/>
        <v>0</v>
      </c>
      <c r="BJ149" s="132"/>
      <c r="BK149" s="68">
        <f t="shared" si="194"/>
        <v>0</v>
      </c>
      <c r="BL149" s="132"/>
      <c r="BM149" s="91"/>
      <c r="BN149" s="132"/>
      <c r="BO149" s="68">
        <f t="shared" si="195"/>
        <v>0</v>
      </c>
      <c r="BP149" s="132"/>
      <c r="BQ149" s="72">
        <f t="shared" si="196"/>
        <v>0</v>
      </c>
      <c r="BR149" s="132"/>
      <c r="BS149" s="72">
        <f t="shared" si="172"/>
        <v>0</v>
      </c>
      <c r="BT149" s="72"/>
      <c r="BU149" s="326">
        <f t="shared" si="225"/>
        <v>0</v>
      </c>
      <c r="BV149" s="326">
        <f t="shared" si="197"/>
        <v>0</v>
      </c>
      <c r="BW149" s="326">
        <f t="shared" si="198"/>
        <v>0</v>
      </c>
      <c r="BX149" s="326">
        <f t="shared" si="199"/>
        <v>0</v>
      </c>
      <c r="BY149" s="326">
        <f t="shared" si="200"/>
        <v>0</v>
      </c>
      <c r="BZ149" s="326">
        <f t="shared" si="226"/>
        <v>0</v>
      </c>
      <c r="CA149" s="329">
        <f t="shared" si="201"/>
        <v>0</v>
      </c>
      <c r="CB149" s="132"/>
      <c r="CC149" s="71">
        <v>136</v>
      </c>
      <c r="CD149" s="68">
        <f t="shared" si="202"/>
        <v>0</v>
      </c>
      <c r="CE149" s="132"/>
      <c r="CF149" s="68">
        <f t="shared" si="203"/>
        <v>0</v>
      </c>
      <c r="CG149" s="132"/>
      <c r="CH149" s="91"/>
      <c r="CI149" s="132"/>
      <c r="CJ149" s="68">
        <f t="shared" si="204"/>
        <v>0</v>
      </c>
      <c r="CK149" s="132"/>
      <c r="CL149" s="72">
        <f t="shared" si="205"/>
        <v>0</v>
      </c>
      <c r="CM149" s="132"/>
      <c r="CN149" s="72">
        <f t="shared" si="173"/>
        <v>0</v>
      </c>
      <c r="CO149" s="132"/>
      <c r="CP149" s="326">
        <f t="shared" si="227"/>
        <v>0</v>
      </c>
      <c r="CQ149" s="326">
        <f t="shared" si="228"/>
        <v>0</v>
      </c>
      <c r="CR149" s="326">
        <f t="shared" si="229"/>
        <v>0</v>
      </c>
      <c r="CS149" s="326">
        <f t="shared" si="206"/>
        <v>0</v>
      </c>
      <c r="CT149" s="326">
        <f t="shared" si="207"/>
        <v>0</v>
      </c>
      <c r="CU149" s="326">
        <f t="shared" si="230"/>
        <v>0</v>
      </c>
      <c r="CV149" s="329">
        <f t="shared" si="208"/>
        <v>0</v>
      </c>
      <c r="CW149" s="69"/>
      <c r="CX149" s="71">
        <v>136</v>
      </c>
      <c r="CY149" s="68">
        <f t="shared" si="209"/>
        <v>0</v>
      </c>
      <c r="CZ149" s="132"/>
      <c r="DA149" s="68">
        <f t="shared" si="210"/>
        <v>0</v>
      </c>
      <c r="DB149" s="132"/>
      <c r="DC149" s="91"/>
      <c r="DD149" s="132"/>
      <c r="DE149" s="68">
        <f t="shared" si="211"/>
        <v>0</v>
      </c>
      <c r="DF149" s="132"/>
      <c r="DG149" s="72">
        <f t="shared" si="212"/>
        <v>0</v>
      </c>
      <c r="DH149" s="132"/>
      <c r="DI149" s="72">
        <f t="shared" si="174"/>
        <v>0</v>
      </c>
      <c r="DJ149" s="72"/>
      <c r="DK149" s="326">
        <f t="shared" si="231"/>
        <v>0</v>
      </c>
      <c r="DL149" s="326">
        <f t="shared" si="232"/>
        <v>0</v>
      </c>
      <c r="DM149" s="326">
        <f t="shared" si="213"/>
        <v>0</v>
      </c>
      <c r="DN149" s="326">
        <f t="shared" si="214"/>
        <v>0</v>
      </c>
      <c r="DO149" s="326">
        <f t="shared" si="215"/>
        <v>0</v>
      </c>
      <c r="DP149" s="326">
        <f t="shared" si="233"/>
        <v>0</v>
      </c>
      <c r="DQ149" s="329">
        <f t="shared" si="234"/>
        <v>0</v>
      </c>
      <c r="DR149" s="72"/>
      <c r="DS149" s="372">
        <v>136</v>
      </c>
      <c r="DT149" s="68">
        <f t="shared" si="216"/>
        <v>0</v>
      </c>
      <c r="DV149" s="68">
        <f t="shared" si="217"/>
        <v>0</v>
      </c>
      <c r="DX149" s="91"/>
      <c r="DZ149" s="68">
        <f t="shared" si="218"/>
        <v>0</v>
      </c>
      <c r="EA149" s="132"/>
      <c r="EB149" s="72">
        <f t="shared" si="219"/>
        <v>0</v>
      </c>
      <c r="EC149" s="132"/>
      <c r="ED149" s="72">
        <f t="shared" si="175"/>
        <v>0</v>
      </c>
      <c r="EF149" s="364">
        <f t="shared" si="235"/>
        <v>0</v>
      </c>
      <c r="EG149" s="95">
        <f t="shared" si="236"/>
        <v>0</v>
      </c>
      <c r="EH149" s="379">
        <f>(INDEX('30 year Cash Flow'!$H$50:$AK$50,1,'Monthly Loan Amortization'!A149)/12)*$DV$9</f>
        <v>0</v>
      </c>
      <c r="EI149" s="326">
        <f t="shared" si="237"/>
        <v>0</v>
      </c>
      <c r="EJ149" s="326">
        <f t="shared" si="163"/>
        <v>0</v>
      </c>
      <c r="EK149" s="326">
        <f t="shared" si="238"/>
        <v>0</v>
      </c>
      <c r="EL149" s="329">
        <f t="shared" si="166"/>
        <v>0</v>
      </c>
      <c r="EM149" s="329"/>
      <c r="EN149" s="372">
        <v>136</v>
      </c>
      <c r="EO149" s="95">
        <f t="shared" si="220"/>
        <v>0</v>
      </c>
      <c r="EP149" s="132"/>
      <c r="EQ149" s="95">
        <f t="shared" si="221"/>
        <v>0</v>
      </c>
      <c r="ER149" s="132"/>
      <c r="ES149" s="91"/>
      <c r="ET149" s="132"/>
      <c r="EU149" s="95">
        <f t="shared" si="222"/>
        <v>0</v>
      </c>
      <c r="EV149" s="132"/>
      <c r="EW149" s="327">
        <f t="shared" si="223"/>
        <v>0</v>
      </c>
      <c r="EX149" s="132"/>
      <c r="EY149" s="327">
        <f t="shared" si="176"/>
        <v>0</v>
      </c>
      <c r="EZ149" s="132"/>
      <c r="FA149" s="364">
        <f t="shared" si="239"/>
        <v>0</v>
      </c>
      <c r="FB149" s="95">
        <f t="shared" si="240"/>
        <v>0</v>
      </c>
      <c r="FC149" s="379">
        <f>(INDEX('30 year Cash Flow'!$H$50:$AK$50,1,'Monthly Loan Amortization'!A149)/12)*$EQ$9</f>
        <v>0</v>
      </c>
      <c r="FD149" s="326">
        <f t="shared" si="164"/>
        <v>0</v>
      </c>
      <c r="FE149" s="326">
        <f t="shared" si="165"/>
        <v>0</v>
      </c>
      <c r="FF149" s="326">
        <f t="shared" si="241"/>
        <v>0</v>
      </c>
      <c r="FG149" s="329">
        <f t="shared" si="167"/>
        <v>0</v>
      </c>
    </row>
    <row r="150" spans="1:163" x14ac:dyDescent="0.25">
      <c r="A150" s="132">
        <f t="shared" si="224"/>
        <v>12</v>
      </c>
      <c r="B150" s="71">
        <v>137</v>
      </c>
      <c r="C150" s="68">
        <f t="shared" si="177"/>
        <v>0</v>
      </c>
      <c r="E150" s="68">
        <f t="shared" si="178"/>
        <v>0</v>
      </c>
      <c r="G150" s="91"/>
      <c r="I150" s="68">
        <f t="shared" si="179"/>
        <v>0</v>
      </c>
      <c r="K150" s="72">
        <f t="shared" si="180"/>
        <v>0</v>
      </c>
      <c r="M150" s="72">
        <f t="shared" si="168"/>
        <v>0</v>
      </c>
      <c r="N150" s="66"/>
      <c r="O150" s="69"/>
      <c r="Q150" s="71">
        <v>137</v>
      </c>
      <c r="R150" s="68">
        <f t="shared" si="181"/>
        <v>0</v>
      </c>
      <c r="T150" s="68">
        <f t="shared" si="182"/>
        <v>0</v>
      </c>
      <c r="V150" s="91"/>
      <c r="X150" s="68">
        <f t="shared" si="183"/>
        <v>0</v>
      </c>
      <c r="Z150" s="72">
        <f t="shared" si="184"/>
        <v>0</v>
      </c>
      <c r="AB150" s="72" t="e">
        <f t="shared" si="169"/>
        <v>#REF!</v>
      </c>
      <c r="AD150" s="69"/>
      <c r="AF150" s="71">
        <v>137</v>
      </c>
      <c r="AG150" s="68">
        <f t="shared" si="185"/>
        <v>0</v>
      </c>
      <c r="AI150" s="68">
        <f t="shared" si="186"/>
        <v>0</v>
      </c>
      <c r="AK150" s="91"/>
      <c r="AM150" s="68">
        <f t="shared" si="187"/>
        <v>0</v>
      </c>
      <c r="AO150" s="72">
        <f t="shared" si="188"/>
        <v>0</v>
      </c>
      <c r="AQ150" s="72" t="e">
        <f t="shared" si="170"/>
        <v>#REF!</v>
      </c>
      <c r="AS150" s="69"/>
      <c r="AU150" s="71">
        <v>137</v>
      </c>
      <c r="AV150" s="68">
        <f t="shared" si="189"/>
        <v>0</v>
      </c>
      <c r="AX150" s="68">
        <f t="shared" si="190"/>
        <v>0</v>
      </c>
      <c r="AZ150" s="91"/>
      <c r="BB150" s="68">
        <f t="shared" si="191"/>
        <v>0</v>
      </c>
      <c r="BD150" s="72">
        <f t="shared" si="192"/>
        <v>0</v>
      </c>
      <c r="BF150" s="72" t="e">
        <f t="shared" si="171"/>
        <v>#REF!</v>
      </c>
      <c r="BG150" s="72"/>
      <c r="BH150" s="71">
        <v>137</v>
      </c>
      <c r="BI150" s="68">
        <f t="shared" si="193"/>
        <v>0</v>
      </c>
      <c r="BJ150" s="132"/>
      <c r="BK150" s="68">
        <f t="shared" si="194"/>
        <v>0</v>
      </c>
      <c r="BL150" s="132"/>
      <c r="BM150" s="91"/>
      <c r="BN150" s="132"/>
      <c r="BO150" s="68">
        <f t="shared" si="195"/>
        <v>0</v>
      </c>
      <c r="BP150" s="132"/>
      <c r="BQ150" s="72">
        <f t="shared" si="196"/>
        <v>0</v>
      </c>
      <c r="BR150" s="132"/>
      <c r="BS150" s="72">
        <f t="shared" si="172"/>
        <v>0</v>
      </c>
      <c r="BT150" s="72"/>
      <c r="BU150" s="326">
        <f t="shared" si="225"/>
        <v>0</v>
      </c>
      <c r="BV150" s="326">
        <f t="shared" si="197"/>
        <v>0</v>
      </c>
      <c r="BW150" s="326">
        <f t="shared" si="198"/>
        <v>0</v>
      </c>
      <c r="BX150" s="326">
        <f t="shared" si="199"/>
        <v>0</v>
      </c>
      <c r="BY150" s="326">
        <f t="shared" si="200"/>
        <v>0</v>
      </c>
      <c r="BZ150" s="326">
        <f t="shared" si="226"/>
        <v>0</v>
      </c>
      <c r="CA150" s="329">
        <f t="shared" si="201"/>
        <v>0</v>
      </c>
      <c r="CB150" s="132"/>
      <c r="CC150" s="71">
        <v>137</v>
      </c>
      <c r="CD150" s="68">
        <f t="shared" si="202"/>
        <v>0</v>
      </c>
      <c r="CE150" s="132"/>
      <c r="CF150" s="68">
        <f t="shared" si="203"/>
        <v>0</v>
      </c>
      <c r="CG150" s="132"/>
      <c r="CH150" s="91"/>
      <c r="CI150" s="132"/>
      <c r="CJ150" s="68">
        <f t="shared" si="204"/>
        <v>0</v>
      </c>
      <c r="CK150" s="132"/>
      <c r="CL150" s="72">
        <f t="shared" si="205"/>
        <v>0</v>
      </c>
      <c r="CM150" s="132"/>
      <c r="CN150" s="72">
        <f t="shared" si="173"/>
        <v>0</v>
      </c>
      <c r="CO150" s="132"/>
      <c r="CP150" s="326">
        <f t="shared" si="227"/>
        <v>0</v>
      </c>
      <c r="CQ150" s="326">
        <f t="shared" si="228"/>
        <v>0</v>
      </c>
      <c r="CR150" s="326">
        <f t="shared" si="229"/>
        <v>0</v>
      </c>
      <c r="CS150" s="326">
        <f t="shared" si="206"/>
        <v>0</v>
      </c>
      <c r="CT150" s="326">
        <f t="shared" si="207"/>
        <v>0</v>
      </c>
      <c r="CU150" s="326">
        <f t="shared" si="230"/>
        <v>0</v>
      </c>
      <c r="CV150" s="329">
        <f t="shared" si="208"/>
        <v>0</v>
      </c>
      <c r="CW150" s="69"/>
      <c r="CX150" s="71">
        <v>137</v>
      </c>
      <c r="CY150" s="68">
        <f t="shared" si="209"/>
        <v>0</v>
      </c>
      <c r="CZ150" s="132"/>
      <c r="DA150" s="68">
        <f t="shared" si="210"/>
        <v>0</v>
      </c>
      <c r="DB150" s="132"/>
      <c r="DC150" s="91"/>
      <c r="DD150" s="132"/>
      <c r="DE150" s="68">
        <f t="shared" si="211"/>
        <v>0</v>
      </c>
      <c r="DF150" s="132"/>
      <c r="DG150" s="72">
        <f t="shared" si="212"/>
        <v>0</v>
      </c>
      <c r="DH150" s="132"/>
      <c r="DI150" s="72">
        <f t="shared" si="174"/>
        <v>0</v>
      </c>
      <c r="DJ150" s="72"/>
      <c r="DK150" s="326">
        <f t="shared" si="231"/>
        <v>0</v>
      </c>
      <c r="DL150" s="326">
        <f t="shared" si="232"/>
        <v>0</v>
      </c>
      <c r="DM150" s="326">
        <f t="shared" si="213"/>
        <v>0</v>
      </c>
      <c r="DN150" s="326">
        <f t="shared" si="214"/>
        <v>0</v>
      </c>
      <c r="DO150" s="326">
        <f t="shared" si="215"/>
        <v>0</v>
      </c>
      <c r="DP150" s="326">
        <f t="shared" si="233"/>
        <v>0</v>
      </c>
      <c r="DQ150" s="329">
        <f t="shared" si="234"/>
        <v>0</v>
      </c>
      <c r="DR150" s="72"/>
      <c r="DS150" s="372">
        <v>137</v>
      </c>
      <c r="DT150" s="68">
        <f t="shared" si="216"/>
        <v>0</v>
      </c>
      <c r="DV150" s="68">
        <f t="shared" si="217"/>
        <v>0</v>
      </c>
      <c r="DX150" s="91"/>
      <c r="DZ150" s="68">
        <f t="shared" si="218"/>
        <v>0</v>
      </c>
      <c r="EA150" s="132"/>
      <c r="EB150" s="72">
        <f t="shared" si="219"/>
        <v>0</v>
      </c>
      <c r="EC150" s="132"/>
      <c r="ED150" s="72">
        <f t="shared" si="175"/>
        <v>0</v>
      </c>
      <c r="EF150" s="364">
        <f t="shared" si="235"/>
        <v>0</v>
      </c>
      <c r="EG150" s="95">
        <f t="shared" si="236"/>
        <v>0</v>
      </c>
      <c r="EH150" s="379">
        <f>(INDEX('30 year Cash Flow'!$H$50:$AK$50,1,'Monthly Loan Amortization'!A150)/12)*$DV$9</f>
        <v>0</v>
      </c>
      <c r="EI150" s="326">
        <f t="shared" si="237"/>
        <v>0</v>
      </c>
      <c r="EJ150" s="326">
        <f t="shared" si="163"/>
        <v>0</v>
      </c>
      <c r="EK150" s="326">
        <f t="shared" si="238"/>
        <v>0</v>
      </c>
      <c r="EL150" s="329">
        <f t="shared" si="166"/>
        <v>0</v>
      </c>
      <c r="EM150" s="329"/>
      <c r="EN150" s="372">
        <v>137</v>
      </c>
      <c r="EO150" s="95">
        <f t="shared" si="220"/>
        <v>0</v>
      </c>
      <c r="EP150" s="132"/>
      <c r="EQ150" s="95">
        <f t="shared" si="221"/>
        <v>0</v>
      </c>
      <c r="ER150" s="132"/>
      <c r="ES150" s="91"/>
      <c r="ET150" s="132"/>
      <c r="EU150" s="95">
        <f t="shared" si="222"/>
        <v>0</v>
      </c>
      <c r="EV150" s="132"/>
      <c r="EW150" s="327">
        <f t="shared" si="223"/>
        <v>0</v>
      </c>
      <c r="EX150" s="132"/>
      <c r="EY150" s="327">
        <f t="shared" si="176"/>
        <v>0</v>
      </c>
      <c r="EZ150" s="132"/>
      <c r="FA150" s="364">
        <f t="shared" si="239"/>
        <v>0</v>
      </c>
      <c r="FB150" s="95">
        <f t="shared" si="240"/>
        <v>0</v>
      </c>
      <c r="FC150" s="379">
        <f>(INDEX('30 year Cash Flow'!$H$50:$AK$50,1,'Monthly Loan Amortization'!A150)/12)*$EQ$9</f>
        <v>0</v>
      </c>
      <c r="FD150" s="326">
        <f t="shared" si="164"/>
        <v>0</v>
      </c>
      <c r="FE150" s="326">
        <f t="shared" si="165"/>
        <v>0</v>
      </c>
      <c r="FF150" s="326">
        <f t="shared" si="241"/>
        <v>0</v>
      </c>
      <c r="FG150" s="329">
        <f t="shared" si="167"/>
        <v>0</v>
      </c>
    </row>
    <row r="151" spans="1:163" x14ac:dyDescent="0.25">
      <c r="A151" s="132">
        <f t="shared" si="224"/>
        <v>12</v>
      </c>
      <c r="B151" s="71">
        <v>138</v>
      </c>
      <c r="C151" s="68">
        <f t="shared" si="177"/>
        <v>0</v>
      </c>
      <c r="E151" s="68">
        <f t="shared" si="178"/>
        <v>0</v>
      </c>
      <c r="G151" s="91"/>
      <c r="I151" s="68">
        <f t="shared" si="179"/>
        <v>0</v>
      </c>
      <c r="K151" s="72">
        <f t="shared" si="180"/>
        <v>0</v>
      </c>
      <c r="M151" s="72">
        <f t="shared" si="168"/>
        <v>0</v>
      </c>
      <c r="N151" s="66"/>
      <c r="O151" s="69"/>
      <c r="Q151" s="71">
        <v>138</v>
      </c>
      <c r="R151" s="68">
        <f t="shared" si="181"/>
        <v>0</v>
      </c>
      <c r="T151" s="68">
        <f t="shared" si="182"/>
        <v>0</v>
      </c>
      <c r="V151" s="91"/>
      <c r="X151" s="68">
        <f t="shared" si="183"/>
        <v>0</v>
      </c>
      <c r="Z151" s="72">
        <f t="shared" si="184"/>
        <v>0</v>
      </c>
      <c r="AB151" s="72" t="e">
        <f t="shared" si="169"/>
        <v>#REF!</v>
      </c>
      <c r="AD151" s="69"/>
      <c r="AF151" s="71">
        <v>138</v>
      </c>
      <c r="AG151" s="68">
        <f t="shared" si="185"/>
        <v>0</v>
      </c>
      <c r="AI151" s="68">
        <f t="shared" si="186"/>
        <v>0</v>
      </c>
      <c r="AK151" s="91"/>
      <c r="AM151" s="68">
        <f t="shared" si="187"/>
        <v>0</v>
      </c>
      <c r="AO151" s="72">
        <f t="shared" si="188"/>
        <v>0</v>
      </c>
      <c r="AQ151" s="72" t="e">
        <f t="shared" si="170"/>
        <v>#REF!</v>
      </c>
      <c r="AS151" s="69"/>
      <c r="AU151" s="71">
        <v>138</v>
      </c>
      <c r="AV151" s="68">
        <f t="shared" si="189"/>
        <v>0</v>
      </c>
      <c r="AX151" s="68">
        <f t="shared" si="190"/>
        <v>0</v>
      </c>
      <c r="AZ151" s="91"/>
      <c r="BB151" s="68">
        <f t="shared" si="191"/>
        <v>0</v>
      </c>
      <c r="BD151" s="72">
        <f t="shared" si="192"/>
        <v>0</v>
      </c>
      <c r="BF151" s="72" t="e">
        <f t="shared" si="171"/>
        <v>#REF!</v>
      </c>
      <c r="BG151" s="72"/>
      <c r="BH151" s="71">
        <v>138</v>
      </c>
      <c r="BI151" s="68">
        <f t="shared" si="193"/>
        <v>0</v>
      </c>
      <c r="BJ151" s="132"/>
      <c r="BK151" s="68">
        <f t="shared" si="194"/>
        <v>0</v>
      </c>
      <c r="BL151" s="132"/>
      <c r="BM151" s="91"/>
      <c r="BN151" s="132"/>
      <c r="BO151" s="68">
        <f t="shared" si="195"/>
        <v>0</v>
      </c>
      <c r="BP151" s="132"/>
      <c r="BQ151" s="72">
        <f t="shared" si="196"/>
        <v>0</v>
      </c>
      <c r="BR151" s="132"/>
      <c r="BS151" s="72">
        <f t="shared" si="172"/>
        <v>0</v>
      </c>
      <c r="BT151" s="72"/>
      <c r="BU151" s="326">
        <f t="shared" si="225"/>
        <v>0</v>
      </c>
      <c r="BV151" s="326">
        <f t="shared" si="197"/>
        <v>0</v>
      </c>
      <c r="BW151" s="326">
        <f t="shared" si="198"/>
        <v>0</v>
      </c>
      <c r="BX151" s="326">
        <f t="shared" si="199"/>
        <v>0</v>
      </c>
      <c r="BY151" s="326">
        <f t="shared" si="200"/>
        <v>0</v>
      </c>
      <c r="BZ151" s="326">
        <f t="shared" si="226"/>
        <v>0</v>
      </c>
      <c r="CA151" s="329">
        <f t="shared" si="201"/>
        <v>0</v>
      </c>
      <c r="CB151" s="132"/>
      <c r="CC151" s="71">
        <v>138</v>
      </c>
      <c r="CD151" s="68">
        <f t="shared" si="202"/>
        <v>0</v>
      </c>
      <c r="CE151" s="132"/>
      <c r="CF151" s="68">
        <f t="shared" si="203"/>
        <v>0</v>
      </c>
      <c r="CG151" s="132"/>
      <c r="CH151" s="91"/>
      <c r="CI151" s="132"/>
      <c r="CJ151" s="68">
        <f t="shared" si="204"/>
        <v>0</v>
      </c>
      <c r="CK151" s="132"/>
      <c r="CL151" s="72">
        <f t="shared" si="205"/>
        <v>0</v>
      </c>
      <c r="CM151" s="132"/>
      <c r="CN151" s="72">
        <f t="shared" si="173"/>
        <v>0</v>
      </c>
      <c r="CO151" s="132"/>
      <c r="CP151" s="326">
        <f t="shared" si="227"/>
        <v>0</v>
      </c>
      <c r="CQ151" s="326">
        <f t="shared" si="228"/>
        <v>0</v>
      </c>
      <c r="CR151" s="326">
        <f t="shared" si="229"/>
        <v>0</v>
      </c>
      <c r="CS151" s="326">
        <f t="shared" si="206"/>
        <v>0</v>
      </c>
      <c r="CT151" s="326">
        <f t="shared" si="207"/>
        <v>0</v>
      </c>
      <c r="CU151" s="326">
        <f t="shared" si="230"/>
        <v>0</v>
      </c>
      <c r="CV151" s="329">
        <f t="shared" si="208"/>
        <v>0</v>
      </c>
      <c r="CW151" s="69"/>
      <c r="CX151" s="71">
        <v>138</v>
      </c>
      <c r="CY151" s="68">
        <f t="shared" si="209"/>
        <v>0</v>
      </c>
      <c r="CZ151" s="132"/>
      <c r="DA151" s="68">
        <f t="shared" si="210"/>
        <v>0</v>
      </c>
      <c r="DB151" s="132"/>
      <c r="DC151" s="91"/>
      <c r="DD151" s="132"/>
      <c r="DE151" s="68">
        <f t="shared" si="211"/>
        <v>0</v>
      </c>
      <c r="DF151" s="132"/>
      <c r="DG151" s="72">
        <f t="shared" si="212"/>
        <v>0</v>
      </c>
      <c r="DH151" s="132"/>
      <c r="DI151" s="72">
        <f t="shared" si="174"/>
        <v>0</v>
      </c>
      <c r="DJ151" s="72"/>
      <c r="DK151" s="326">
        <f t="shared" si="231"/>
        <v>0</v>
      </c>
      <c r="DL151" s="326">
        <f t="shared" si="232"/>
        <v>0</v>
      </c>
      <c r="DM151" s="326">
        <f t="shared" si="213"/>
        <v>0</v>
      </c>
      <c r="DN151" s="326">
        <f t="shared" si="214"/>
        <v>0</v>
      </c>
      <c r="DO151" s="326">
        <f t="shared" si="215"/>
        <v>0</v>
      </c>
      <c r="DP151" s="326">
        <f t="shared" si="233"/>
        <v>0</v>
      </c>
      <c r="DQ151" s="329">
        <f t="shared" si="234"/>
        <v>0</v>
      </c>
      <c r="DR151" s="72"/>
      <c r="DS151" s="372">
        <v>138</v>
      </c>
      <c r="DT151" s="68">
        <f t="shared" si="216"/>
        <v>0</v>
      </c>
      <c r="DV151" s="68">
        <f t="shared" si="217"/>
        <v>0</v>
      </c>
      <c r="DX151" s="91"/>
      <c r="DZ151" s="68">
        <f t="shared" si="218"/>
        <v>0</v>
      </c>
      <c r="EA151" s="132"/>
      <c r="EB151" s="72">
        <f t="shared" si="219"/>
        <v>0</v>
      </c>
      <c r="EC151" s="132"/>
      <c r="ED151" s="72">
        <f t="shared" si="175"/>
        <v>0</v>
      </c>
      <c r="EF151" s="364">
        <f t="shared" si="235"/>
        <v>0</v>
      </c>
      <c r="EG151" s="95">
        <f t="shared" si="236"/>
        <v>0</v>
      </c>
      <c r="EH151" s="379">
        <f>(INDEX('30 year Cash Flow'!$H$50:$AK$50,1,'Monthly Loan Amortization'!A151)/12)*$DV$9</f>
        <v>0</v>
      </c>
      <c r="EI151" s="326">
        <f t="shared" si="237"/>
        <v>0</v>
      </c>
      <c r="EJ151" s="326">
        <f t="shared" si="163"/>
        <v>0</v>
      </c>
      <c r="EK151" s="326">
        <f t="shared" si="238"/>
        <v>0</v>
      </c>
      <c r="EL151" s="329">
        <f t="shared" si="166"/>
        <v>0</v>
      </c>
      <c r="EM151" s="329"/>
      <c r="EN151" s="372">
        <v>138</v>
      </c>
      <c r="EO151" s="95">
        <f t="shared" si="220"/>
        <v>0</v>
      </c>
      <c r="EP151" s="132"/>
      <c r="EQ151" s="95">
        <f t="shared" si="221"/>
        <v>0</v>
      </c>
      <c r="ER151" s="132"/>
      <c r="ES151" s="91"/>
      <c r="ET151" s="132"/>
      <c r="EU151" s="95">
        <f t="shared" si="222"/>
        <v>0</v>
      </c>
      <c r="EV151" s="132"/>
      <c r="EW151" s="327">
        <f t="shared" si="223"/>
        <v>0</v>
      </c>
      <c r="EX151" s="132"/>
      <c r="EY151" s="327">
        <f t="shared" si="176"/>
        <v>0</v>
      </c>
      <c r="EZ151" s="132"/>
      <c r="FA151" s="364">
        <f t="shared" si="239"/>
        <v>0</v>
      </c>
      <c r="FB151" s="95">
        <f t="shared" si="240"/>
        <v>0</v>
      </c>
      <c r="FC151" s="379">
        <f>(INDEX('30 year Cash Flow'!$H$50:$AK$50,1,'Monthly Loan Amortization'!A151)/12)*$EQ$9</f>
        <v>0</v>
      </c>
      <c r="FD151" s="326">
        <f t="shared" si="164"/>
        <v>0</v>
      </c>
      <c r="FE151" s="326">
        <f t="shared" si="165"/>
        <v>0</v>
      </c>
      <c r="FF151" s="326">
        <f t="shared" si="241"/>
        <v>0</v>
      </c>
      <c r="FG151" s="329">
        <f t="shared" si="167"/>
        <v>0</v>
      </c>
    </row>
    <row r="152" spans="1:163" x14ac:dyDescent="0.25">
      <c r="A152" s="132">
        <f t="shared" si="224"/>
        <v>12</v>
      </c>
      <c r="B152" s="71">
        <v>139</v>
      </c>
      <c r="C152" s="68">
        <f t="shared" si="177"/>
        <v>0</v>
      </c>
      <c r="E152" s="68">
        <f t="shared" si="178"/>
        <v>0</v>
      </c>
      <c r="G152" s="91"/>
      <c r="I152" s="68">
        <f t="shared" si="179"/>
        <v>0</v>
      </c>
      <c r="K152" s="72">
        <f t="shared" si="180"/>
        <v>0</v>
      </c>
      <c r="M152" s="72">
        <f t="shared" si="168"/>
        <v>0</v>
      </c>
      <c r="N152" s="66"/>
      <c r="O152" s="69"/>
      <c r="Q152" s="71">
        <v>139</v>
      </c>
      <c r="R152" s="68">
        <f t="shared" si="181"/>
        <v>0</v>
      </c>
      <c r="T152" s="68">
        <f t="shared" si="182"/>
        <v>0</v>
      </c>
      <c r="V152" s="91"/>
      <c r="X152" s="68">
        <f t="shared" si="183"/>
        <v>0</v>
      </c>
      <c r="Z152" s="72">
        <f t="shared" si="184"/>
        <v>0</v>
      </c>
      <c r="AB152" s="72" t="e">
        <f t="shared" si="169"/>
        <v>#REF!</v>
      </c>
      <c r="AD152" s="69"/>
      <c r="AF152" s="71">
        <v>139</v>
      </c>
      <c r="AG152" s="68">
        <f t="shared" si="185"/>
        <v>0</v>
      </c>
      <c r="AI152" s="68">
        <f t="shared" si="186"/>
        <v>0</v>
      </c>
      <c r="AK152" s="91"/>
      <c r="AM152" s="68">
        <f t="shared" si="187"/>
        <v>0</v>
      </c>
      <c r="AO152" s="72">
        <f t="shared" si="188"/>
        <v>0</v>
      </c>
      <c r="AQ152" s="72" t="e">
        <f t="shared" si="170"/>
        <v>#REF!</v>
      </c>
      <c r="AS152" s="69"/>
      <c r="AU152" s="71">
        <v>139</v>
      </c>
      <c r="AV152" s="68">
        <f t="shared" si="189"/>
        <v>0</v>
      </c>
      <c r="AX152" s="68">
        <f t="shared" si="190"/>
        <v>0</v>
      </c>
      <c r="AZ152" s="91"/>
      <c r="BB152" s="68">
        <f t="shared" si="191"/>
        <v>0</v>
      </c>
      <c r="BD152" s="72">
        <f t="shared" si="192"/>
        <v>0</v>
      </c>
      <c r="BF152" s="72" t="e">
        <f t="shared" si="171"/>
        <v>#REF!</v>
      </c>
      <c r="BG152" s="72"/>
      <c r="BH152" s="71">
        <v>139</v>
      </c>
      <c r="BI152" s="68">
        <f t="shared" si="193"/>
        <v>0</v>
      </c>
      <c r="BJ152" s="132"/>
      <c r="BK152" s="68">
        <f t="shared" si="194"/>
        <v>0</v>
      </c>
      <c r="BL152" s="132"/>
      <c r="BM152" s="91"/>
      <c r="BN152" s="132"/>
      <c r="BO152" s="68">
        <f t="shared" si="195"/>
        <v>0</v>
      </c>
      <c r="BP152" s="132"/>
      <c r="BQ152" s="72">
        <f t="shared" si="196"/>
        <v>0</v>
      </c>
      <c r="BR152" s="132"/>
      <c r="BS152" s="72">
        <f t="shared" si="172"/>
        <v>0</v>
      </c>
      <c r="BT152" s="72"/>
      <c r="BU152" s="326">
        <f t="shared" si="225"/>
        <v>0</v>
      </c>
      <c r="BV152" s="326">
        <f t="shared" si="197"/>
        <v>0</v>
      </c>
      <c r="BW152" s="326">
        <f t="shared" si="198"/>
        <v>0</v>
      </c>
      <c r="BX152" s="326">
        <f t="shared" si="199"/>
        <v>0</v>
      </c>
      <c r="BY152" s="326">
        <f t="shared" si="200"/>
        <v>0</v>
      </c>
      <c r="BZ152" s="326">
        <f t="shared" si="226"/>
        <v>0</v>
      </c>
      <c r="CA152" s="329">
        <f t="shared" si="201"/>
        <v>0</v>
      </c>
      <c r="CB152" s="132"/>
      <c r="CC152" s="71">
        <v>139</v>
      </c>
      <c r="CD152" s="68">
        <f t="shared" si="202"/>
        <v>0</v>
      </c>
      <c r="CE152" s="132"/>
      <c r="CF152" s="68">
        <f t="shared" si="203"/>
        <v>0</v>
      </c>
      <c r="CG152" s="132"/>
      <c r="CH152" s="91"/>
      <c r="CI152" s="132"/>
      <c r="CJ152" s="68">
        <f t="shared" si="204"/>
        <v>0</v>
      </c>
      <c r="CK152" s="132"/>
      <c r="CL152" s="72">
        <f t="shared" si="205"/>
        <v>0</v>
      </c>
      <c r="CM152" s="132"/>
      <c r="CN152" s="72">
        <f t="shared" si="173"/>
        <v>0</v>
      </c>
      <c r="CO152" s="132"/>
      <c r="CP152" s="326">
        <f t="shared" si="227"/>
        <v>0</v>
      </c>
      <c r="CQ152" s="326">
        <f t="shared" si="228"/>
        <v>0</v>
      </c>
      <c r="CR152" s="326">
        <f t="shared" si="229"/>
        <v>0</v>
      </c>
      <c r="CS152" s="326">
        <f t="shared" si="206"/>
        <v>0</v>
      </c>
      <c r="CT152" s="326">
        <f t="shared" si="207"/>
        <v>0</v>
      </c>
      <c r="CU152" s="326">
        <f t="shared" si="230"/>
        <v>0</v>
      </c>
      <c r="CV152" s="329">
        <f t="shared" si="208"/>
        <v>0</v>
      </c>
      <c r="CW152" s="69"/>
      <c r="CX152" s="71">
        <v>139</v>
      </c>
      <c r="CY152" s="68">
        <f t="shared" si="209"/>
        <v>0</v>
      </c>
      <c r="CZ152" s="132"/>
      <c r="DA152" s="68">
        <f t="shared" si="210"/>
        <v>0</v>
      </c>
      <c r="DB152" s="132"/>
      <c r="DC152" s="91"/>
      <c r="DD152" s="132"/>
      <c r="DE152" s="68">
        <f t="shared" si="211"/>
        <v>0</v>
      </c>
      <c r="DF152" s="132"/>
      <c r="DG152" s="72">
        <f t="shared" si="212"/>
        <v>0</v>
      </c>
      <c r="DH152" s="132"/>
      <c r="DI152" s="72">
        <f t="shared" si="174"/>
        <v>0</v>
      </c>
      <c r="DJ152" s="72"/>
      <c r="DK152" s="326">
        <f t="shared" si="231"/>
        <v>0</v>
      </c>
      <c r="DL152" s="326">
        <f t="shared" si="232"/>
        <v>0</v>
      </c>
      <c r="DM152" s="326">
        <f t="shared" si="213"/>
        <v>0</v>
      </c>
      <c r="DN152" s="326">
        <f t="shared" si="214"/>
        <v>0</v>
      </c>
      <c r="DO152" s="326">
        <f t="shared" si="215"/>
        <v>0</v>
      </c>
      <c r="DP152" s="326">
        <f t="shared" si="233"/>
        <v>0</v>
      </c>
      <c r="DQ152" s="329">
        <f t="shared" si="234"/>
        <v>0</v>
      </c>
      <c r="DR152" s="72"/>
      <c r="DS152" s="372">
        <v>139</v>
      </c>
      <c r="DT152" s="68">
        <f t="shared" si="216"/>
        <v>0</v>
      </c>
      <c r="DV152" s="68">
        <f t="shared" si="217"/>
        <v>0</v>
      </c>
      <c r="DX152" s="91"/>
      <c r="DZ152" s="68">
        <f t="shared" si="218"/>
        <v>0</v>
      </c>
      <c r="EA152" s="132"/>
      <c r="EB152" s="72">
        <f t="shared" si="219"/>
        <v>0</v>
      </c>
      <c r="EC152" s="132"/>
      <c r="ED152" s="72">
        <f t="shared" si="175"/>
        <v>0</v>
      </c>
      <c r="EF152" s="364">
        <f t="shared" si="235"/>
        <v>0</v>
      </c>
      <c r="EG152" s="95">
        <f t="shared" si="236"/>
        <v>0</v>
      </c>
      <c r="EH152" s="379">
        <f>(INDEX('30 year Cash Flow'!$H$50:$AK$50,1,'Monthly Loan Amortization'!A152)/12)*$DV$9</f>
        <v>0</v>
      </c>
      <c r="EI152" s="326">
        <f t="shared" si="237"/>
        <v>0</v>
      </c>
      <c r="EJ152" s="326">
        <f t="shared" si="163"/>
        <v>0</v>
      </c>
      <c r="EK152" s="326">
        <f t="shared" si="238"/>
        <v>0</v>
      </c>
      <c r="EL152" s="329">
        <f t="shared" si="166"/>
        <v>0</v>
      </c>
      <c r="EM152" s="329"/>
      <c r="EN152" s="372">
        <v>139</v>
      </c>
      <c r="EO152" s="95">
        <f t="shared" si="220"/>
        <v>0</v>
      </c>
      <c r="EP152" s="132"/>
      <c r="EQ152" s="95">
        <f t="shared" si="221"/>
        <v>0</v>
      </c>
      <c r="ER152" s="132"/>
      <c r="ES152" s="91"/>
      <c r="ET152" s="132"/>
      <c r="EU152" s="95">
        <f t="shared" si="222"/>
        <v>0</v>
      </c>
      <c r="EV152" s="132"/>
      <c r="EW152" s="327">
        <f t="shared" si="223"/>
        <v>0</v>
      </c>
      <c r="EX152" s="132"/>
      <c r="EY152" s="327">
        <f t="shared" si="176"/>
        <v>0</v>
      </c>
      <c r="EZ152" s="132"/>
      <c r="FA152" s="364">
        <f t="shared" si="239"/>
        <v>0</v>
      </c>
      <c r="FB152" s="95">
        <f t="shared" si="240"/>
        <v>0</v>
      </c>
      <c r="FC152" s="379">
        <f>(INDEX('30 year Cash Flow'!$H$50:$AK$50,1,'Monthly Loan Amortization'!A152)/12)*$EQ$9</f>
        <v>0</v>
      </c>
      <c r="FD152" s="326">
        <f t="shared" si="164"/>
        <v>0</v>
      </c>
      <c r="FE152" s="326">
        <f t="shared" si="165"/>
        <v>0</v>
      </c>
      <c r="FF152" s="326">
        <f t="shared" si="241"/>
        <v>0</v>
      </c>
      <c r="FG152" s="329">
        <f t="shared" si="167"/>
        <v>0</v>
      </c>
    </row>
    <row r="153" spans="1:163" x14ac:dyDescent="0.25">
      <c r="A153" s="132">
        <f t="shared" si="224"/>
        <v>12</v>
      </c>
      <c r="B153" s="71">
        <v>140</v>
      </c>
      <c r="C153" s="68">
        <f t="shared" si="177"/>
        <v>0</v>
      </c>
      <c r="E153" s="68">
        <f t="shared" si="178"/>
        <v>0</v>
      </c>
      <c r="G153" s="91"/>
      <c r="I153" s="68">
        <f t="shared" si="179"/>
        <v>0</v>
      </c>
      <c r="K153" s="72">
        <f t="shared" si="180"/>
        <v>0</v>
      </c>
      <c r="M153" s="72">
        <f t="shared" si="168"/>
        <v>0</v>
      </c>
      <c r="N153" s="66"/>
      <c r="O153" s="69"/>
      <c r="Q153" s="71">
        <v>140</v>
      </c>
      <c r="R153" s="68">
        <f t="shared" si="181"/>
        <v>0</v>
      </c>
      <c r="T153" s="68">
        <f t="shared" si="182"/>
        <v>0</v>
      </c>
      <c r="V153" s="91"/>
      <c r="X153" s="68">
        <f t="shared" si="183"/>
        <v>0</v>
      </c>
      <c r="Z153" s="72">
        <f t="shared" si="184"/>
        <v>0</v>
      </c>
      <c r="AB153" s="72" t="e">
        <f t="shared" si="169"/>
        <v>#REF!</v>
      </c>
      <c r="AD153" s="69"/>
      <c r="AF153" s="71">
        <v>140</v>
      </c>
      <c r="AG153" s="68">
        <f t="shared" si="185"/>
        <v>0</v>
      </c>
      <c r="AI153" s="68">
        <f t="shared" si="186"/>
        <v>0</v>
      </c>
      <c r="AK153" s="91"/>
      <c r="AM153" s="68">
        <f t="shared" si="187"/>
        <v>0</v>
      </c>
      <c r="AO153" s="72">
        <f t="shared" si="188"/>
        <v>0</v>
      </c>
      <c r="AQ153" s="72" t="e">
        <f t="shared" si="170"/>
        <v>#REF!</v>
      </c>
      <c r="AS153" s="69"/>
      <c r="AU153" s="71">
        <v>140</v>
      </c>
      <c r="AV153" s="68">
        <f t="shared" si="189"/>
        <v>0</v>
      </c>
      <c r="AX153" s="68">
        <f t="shared" si="190"/>
        <v>0</v>
      </c>
      <c r="AZ153" s="91"/>
      <c r="BB153" s="68">
        <f t="shared" si="191"/>
        <v>0</v>
      </c>
      <c r="BD153" s="72">
        <f t="shared" si="192"/>
        <v>0</v>
      </c>
      <c r="BF153" s="72" t="e">
        <f t="shared" si="171"/>
        <v>#REF!</v>
      </c>
      <c r="BG153" s="72"/>
      <c r="BH153" s="71">
        <v>140</v>
      </c>
      <c r="BI153" s="68">
        <f t="shared" si="193"/>
        <v>0</v>
      </c>
      <c r="BJ153" s="132"/>
      <c r="BK153" s="68">
        <f t="shared" si="194"/>
        <v>0</v>
      </c>
      <c r="BL153" s="132"/>
      <c r="BM153" s="91"/>
      <c r="BN153" s="132"/>
      <c r="BO153" s="68">
        <f t="shared" si="195"/>
        <v>0</v>
      </c>
      <c r="BP153" s="132"/>
      <c r="BQ153" s="72">
        <f t="shared" si="196"/>
        <v>0</v>
      </c>
      <c r="BR153" s="132"/>
      <c r="BS153" s="72">
        <f t="shared" si="172"/>
        <v>0</v>
      </c>
      <c r="BT153" s="72"/>
      <c r="BU153" s="326">
        <f t="shared" si="225"/>
        <v>0</v>
      </c>
      <c r="BV153" s="326">
        <f t="shared" si="197"/>
        <v>0</v>
      </c>
      <c r="BW153" s="326">
        <f t="shared" si="198"/>
        <v>0</v>
      </c>
      <c r="BX153" s="326">
        <f t="shared" si="199"/>
        <v>0</v>
      </c>
      <c r="BY153" s="326">
        <f t="shared" si="200"/>
        <v>0</v>
      </c>
      <c r="BZ153" s="326">
        <f t="shared" si="226"/>
        <v>0</v>
      </c>
      <c r="CA153" s="329">
        <f t="shared" si="201"/>
        <v>0</v>
      </c>
      <c r="CB153" s="132"/>
      <c r="CC153" s="71">
        <v>140</v>
      </c>
      <c r="CD153" s="68">
        <f t="shared" si="202"/>
        <v>0</v>
      </c>
      <c r="CE153" s="132"/>
      <c r="CF153" s="68">
        <f t="shared" si="203"/>
        <v>0</v>
      </c>
      <c r="CG153" s="132"/>
      <c r="CH153" s="91"/>
      <c r="CI153" s="132"/>
      <c r="CJ153" s="68">
        <f t="shared" si="204"/>
        <v>0</v>
      </c>
      <c r="CK153" s="132"/>
      <c r="CL153" s="72">
        <f t="shared" si="205"/>
        <v>0</v>
      </c>
      <c r="CM153" s="132"/>
      <c r="CN153" s="72">
        <f t="shared" si="173"/>
        <v>0</v>
      </c>
      <c r="CO153" s="132"/>
      <c r="CP153" s="326">
        <f t="shared" si="227"/>
        <v>0</v>
      </c>
      <c r="CQ153" s="326">
        <f t="shared" si="228"/>
        <v>0</v>
      </c>
      <c r="CR153" s="326">
        <f t="shared" si="229"/>
        <v>0</v>
      </c>
      <c r="CS153" s="326">
        <f t="shared" si="206"/>
        <v>0</v>
      </c>
      <c r="CT153" s="326">
        <f t="shared" si="207"/>
        <v>0</v>
      </c>
      <c r="CU153" s="326">
        <f t="shared" si="230"/>
        <v>0</v>
      </c>
      <c r="CV153" s="329">
        <f t="shared" si="208"/>
        <v>0</v>
      </c>
      <c r="CW153" s="69"/>
      <c r="CX153" s="71">
        <v>140</v>
      </c>
      <c r="CY153" s="68">
        <f t="shared" si="209"/>
        <v>0</v>
      </c>
      <c r="CZ153" s="132"/>
      <c r="DA153" s="68">
        <f t="shared" si="210"/>
        <v>0</v>
      </c>
      <c r="DB153" s="132"/>
      <c r="DC153" s="91"/>
      <c r="DD153" s="132"/>
      <c r="DE153" s="68">
        <f t="shared" si="211"/>
        <v>0</v>
      </c>
      <c r="DF153" s="132"/>
      <c r="DG153" s="72">
        <f t="shared" si="212"/>
        <v>0</v>
      </c>
      <c r="DH153" s="132"/>
      <c r="DI153" s="72">
        <f t="shared" si="174"/>
        <v>0</v>
      </c>
      <c r="DJ153" s="72"/>
      <c r="DK153" s="326">
        <f t="shared" si="231"/>
        <v>0</v>
      </c>
      <c r="DL153" s="326">
        <f t="shared" si="232"/>
        <v>0</v>
      </c>
      <c r="DM153" s="326">
        <f t="shared" si="213"/>
        <v>0</v>
      </c>
      <c r="DN153" s="326">
        <f t="shared" si="214"/>
        <v>0</v>
      </c>
      <c r="DO153" s="326">
        <f t="shared" si="215"/>
        <v>0</v>
      </c>
      <c r="DP153" s="326">
        <f t="shared" si="233"/>
        <v>0</v>
      </c>
      <c r="DQ153" s="329">
        <f t="shared" si="234"/>
        <v>0</v>
      </c>
      <c r="DR153" s="72"/>
      <c r="DS153" s="372">
        <v>140</v>
      </c>
      <c r="DT153" s="68">
        <f t="shared" si="216"/>
        <v>0</v>
      </c>
      <c r="DV153" s="68">
        <f t="shared" si="217"/>
        <v>0</v>
      </c>
      <c r="DX153" s="91"/>
      <c r="DZ153" s="68">
        <f t="shared" si="218"/>
        <v>0</v>
      </c>
      <c r="EA153" s="132"/>
      <c r="EB153" s="72">
        <f t="shared" si="219"/>
        <v>0</v>
      </c>
      <c r="EC153" s="132"/>
      <c r="ED153" s="72">
        <f t="shared" si="175"/>
        <v>0</v>
      </c>
      <c r="EF153" s="364">
        <f t="shared" si="235"/>
        <v>0</v>
      </c>
      <c r="EG153" s="95">
        <f t="shared" si="236"/>
        <v>0</v>
      </c>
      <c r="EH153" s="379">
        <f>(INDEX('30 year Cash Flow'!$H$50:$AK$50,1,'Monthly Loan Amortization'!A153)/12)*$DV$9</f>
        <v>0</v>
      </c>
      <c r="EI153" s="326">
        <f t="shared" si="237"/>
        <v>0</v>
      </c>
      <c r="EJ153" s="326">
        <f t="shared" si="163"/>
        <v>0</v>
      </c>
      <c r="EK153" s="326">
        <f t="shared" si="238"/>
        <v>0</v>
      </c>
      <c r="EL153" s="329">
        <f t="shared" si="166"/>
        <v>0</v>
      </c>
      <c r="EM153" s="329"/>
      <c r="EN153" s="372">
        <v>140</v>
      </c>
      <c r="EO153" s="95">
        <f t="shared" si="220"/>
        <v>0</v>
      </c>
      <c r="EP153" s="132"/>
      <c r="EQ153" s="95">
        <f t="shared" si="221"/>
        <v>0</v>
      </c>
      <c r="ER153" s="132"/>
      <c r="ES153" s="91"/>
      <c r="ET153" s="132"/>
      <c r="EU153" s="95">
        <f t="shared" si="222"/>
        <v>0</v>
      </c>
      <c r="EV153" s="132"/>
      <c r="EW153" s="327">
        <f t="shared" si="223"/>
        <v>0</v>
      </c>
      <c r="EX153" s="132"/>
      <c r="EY153" s="327">
        <f t="shared" si="176"/>
        <v>0</v>
      </c>
      <c r="EZ153" s="132"/>
      <c r="FA153" s="364">
        <f t="shared" si="239"/>
        <v>0</v>
      </c>
      <c r="FB153" s="95">
        <f t="shared" si="240"/>
        <v>0</v>
      </c>
      <c r="FC153" s="379">
        <f>(INDEX('30 year Cash Flow'!$H$50:$AK$50,1,'Monthly Loan Amortization'!A153)/12)*$EQ$9</f>
        <v>0</v>
      </c>
      <c r="FD153" s="326">
        <f t="shared" si="164"/>
        <v>0</v>
      </c>
      <c r="FE153" s="326">
        <f t="shared" si="165"/>
        <v>0</v>
      </c>
      <c r="FF153" s="326">
        <f t="shared" si="241"/>
        <v>0</v>
      </c>
      <c r="FG153" s="329">
        <f t="shared" si="167"/>
        <v>0</v>
      </c>
    </row>
    <row r="154" spans="1:163" x14ac:dyDescent="0.25">
      <c r="A154" s="132">
        <f t="shared" si="224"/>
        <v>12</v>
      </c>
      <c r="B154" s="71">
        <v>141</v>
      </c>
      <c r="C154" s="68">
        <f t="shared" si="177"/>
        <v>0</v>
      </c>
      <c r="E154" s="68">
        <f t="shared" si="178"/>
        <v>0</v>
      </c>
      <c r="G154" s="91"/>
      <c r="I154" s="68">
        <f t="shared" si="179"/>
        <v>0</v>
      </c>
      <c r="K154" s="72">
        <f t="shared" si="180"/>
        <v>0</v>
      </c>
      <c r="M154" s="72">
        <f t="shared" si="168"/>
        <v>0</v>
      </c>
      <c r="N154" s="66"/>
      <c r="O154" s="69"/>
      <c r="Q154" s="71">
        <v>141</v>
      </c>
      <c r="R154" s="68">
        <f t="shared" si="181"/>
        <v>0</v>
      </c>
      <c r="T154" s="68">
        <f t="shared" si="182"/>
        <v>0</v>
      </c>
      <c r="V154" s="91"/>
      <c r="X154" s="68">
        <f t="shared" si="183"/>
        <v>0</v>
      </c>
      <c r="Z154" s="72">
        <f t="shared" si="184"/>
        <v>0</v>
      </c>
      <c r="AB154" s="72" t="e">
        <f t="shared" si="169"/>
        <v>#REF!</v>
      </c>
      <c r="AD154" s="69"/>
      <c r="AF154" s="71">
        <v>141</v>
      </c>
      <c r="AG154" s="68">
        <f t="shared" si="185"/>
        <v>0</v>
      </c>
      <c r="AI154" s="68">
        <f t="shared" si="186"/>
        <v>0</v>
      </c>
      <c r="AK154" s="91"/>
      <c r="AM154" s="68">
        <f t="shared" si="187"/>
        <v>0</v>
      </c>
      <c r="AO154" s="72">
        <f t="shared" si="188"/>
        <v>0</v>
      </c>
      <c r="AQ154" s="72" t="e">
        <f t="shared" si="170"/>
        <v>#REF!</v>
      </c>
      <c r="AS154" s="69"/>
      <c r="AU154" s="71">
        <v>141</v>
      </c>
      <c r="AV154" s="68">
        <f t="shared" si="189"/>
        <v>0</v>
      </c>
      <c r="AX154" s="68">
        <f t="shared" si="190"/>
        <v>0</v>
      </c>
      <c r="AZ154" s="91"/>
      <c r="BB154" s="68">
        <f t="shared" si="191"/>
        <v>0</v>
      </c>
      <c r="BD154" s="72">
        <f t="shared" si="192"/>
        <v>0</v>
      </c>
      <c r="BF154" s="72" t="e">
        <f t="shared" si="171"/>
        <v>#REF!</v>
      </c>
      <c r="BG154" s="72"/>
      <c r="BH154" s="71">
        <v>141</v>
      </c>
      <c r="BI154" s="68">
        <f t="shared" si="193"/>
        <v>0</v>
      </c>
      <c r="BJ154" s="132"/>
      <c r="BK154" s="68">
        <f t="shared" si="194"/>
        <v>0</v>
      </c>
      <c r="BL154" s="132"/>
      <c r="BM154" s="91"/>
      <c r="BN154" s="132"/>
      <c r="BO154" s="68">
        <f t="shared" si="195"/>
        <v>0</v>
      </c>
      <c r="BP154" s="132"/>
      <c r="BQ154" s="72">
        <f t="shared" si="196"/>
        <v>0</v>
      </c>
      <c r="BR154" s="132"/>
      <c r="BS154" s="72">
        <f t="shared" si="172"/>
        <v>0</v>
      </c>
      <c r="BT154" s="72"/>
      <c r="BU154" s="326">
        <f t="shared" si="225"/>
        <v>0</v>
      </c>
      <c r="BV154" s="326">
        <f t="shared" si="197"/>
        <v>0</v>
      </c>
      <c r="BW154" s="326">
        <f t="shared" si="198"/>
        <v>0</v>
      </c>
      <c r="BX154" s="326">
        <f t="shared" si="199"/>
        <v>0</v>
      </c>
      <c r="BY154" s="326">
        <f t="shared" si="200"/>
        <v>0</v>
      </c>
      <c r="BZ154" s="326">
        <f t="shared" si="226"/>
        <v>0</v>
      </c>
      <c r="CA154" s="329">
        <f t="shared" si="201"/>
        <v>0</v>
      </c>
      <c r="CB154" s="132"/>
      <c r="CC154" s="71">
        <v>141</v>
      </c>
      <c r="CD154" s="68">
        <f t="shared" si="202"/>
        <v>0</v>
      </c>
      <c r="CE154" s="132"/>
      <c r="CF154" s="68">
        <f t="shared" si="203"/>
        <v>0</v>
      </c>
      <c r="CG154" s="132"/>
      <c r="CH154" s="91"/>
      <c r="CI154" s="132"/>
      <c r="CJ154" s="68">
        <f t="shared" si="204"/>
        <v>0</v>
      </c>
      <c r="CK154" s="132"/>
      <c r="CL154" s="72">
        <f t="shared" si="205"/>
        <v>0</v>
      </c>
      <c r="CM154" s="132"/>
      <c r="CN154" s="72">
        <f t="shared" si="173"/>
        <v>0</v>
      </c>
      <c r="CO154" s="132"/>
      <c r="CP154" s="326">
        <f t="shared" si="227"/>
        <v>0</v>
      </c>
      <c r="CQ154" s="326">
        <f t="shared" si="228"/>
        <v>0</v>
      </c>
      <c r="CR154" s="326">
        <f t="shared" si="229"/>
        <v>0</v>
      </c>
      <c r="CS154" s="326">
        <f t="shared" si="206"/>
        <v>0</v>
      </c>
      <c r="CT154" s="326">
        <f t="shared" si="207"/>
        <v>0</v>
      </c>
      <c r="CU154" s="326">
        <f t="shared" si="230"/>
        <v>0</v>
      </c>
      <c r="CV154" s="329">
        <f t="shared" si="208"/>
        <v>0</v>
      </c>
      <c r="CW154" s="69"/>
      <c r="CX154" s="71">
        <v>141</v>
      </c>
      <c r="CY154" s="68">
        <f t="shared" si="209"/>
        <v>0</v>
      </c>
      <c r="CZ154" s="132"/>
      <c r="DA154" s="68">
        <f t="shared" si="210"/>
        <v>0</v>
      </c>
      <c r="DB154" s="132"/>
      <c r="DC154" s="91"/>
      <c r="DD154" s="132"/>
      <c r="DE154" s="68">
        <f t="shared" si="211"/>
        <v>0</v>
      </c>
      <c r="DF154" s="132"/>
      <c r="DG154" s="72">
        <f t="shared" si="212"/>
        <v>0</v>
      </c>
      <c r="DH154" s="132"/>
      <c r="DI154" s="72">
        <f t="shared" si="174"/>
        <v>0</v>
      </c>
      <c r="DJ154" s="72"/>
      <c r="DK154" s="326">
        <f t="shared" si="231"/>
        <v>0</v>
      </c>
      <c r="DL154" s="326">
        <f t="shared" si="232"/>
        <v>0</v>
      </c>
      <c r="DM154" s="326">
        <f t="shared" si="213"/>
        <v>0</v>
      </c>
      <c r="DN154" s="326">
        <f t="shared" si="214"/>
        <v>0</v>
      </c>
      <c r="DO154" s="326">
        <f t="shared" si="215"/>
        <v>0</v>
      </c>
      <c r="DP154" s="326">
        <f t="shared" si="233"/>
        <v>0</v>
      </c>
      <c r="DQ154" s="329">
        <f t="shared" si="234"/>
        <v>0</v>
      </c>
      <c r="DR154" s="72"/>
      <c r="DS154" s="372">
        <v>141</v>
      </c>
      <c r="DT154" s="68">
        <f t="shared" si="216"/>
        <v>0</v>
      </c>
      <c r="DV154" s="68">
        <f t="shared" si="217"/>
        <v>0</v>
      </c>
      <c r="DX154" s="91"/>
      <c r="DZ154" s="68">
        <f t="shared" si="218"/>
        <v>0</v>
      </c>
      <c r="EA154" s="132"/>
      <c r="EB154" s="72">
        <f t="shared" si="219"/>
        <v>0</v>
      </c>
      <c r="EC154" s="132"/>
      <c r="ED154" s="72">
        <f t="shared" si="175"/>
        <v>0</v>
      </c>
      <c r="EF154" s="364">
        <f t="shared" si="235"/>
        <v>0</v>
      </c>
      <c r="EG154" s="95">
        <f t="shared" si="236"/>
        <v>0</v>
      </c>
      <c r="EH154" s="379">
        <f>(INDEX('30 year Cash Flow'!$H$50:$AK$50,1,'Monthly Loan Amortization'!A154)/12)*$DV$9</f>
        <v>0</v>
      </c>
      <c r="EI154" s="326">
        <f t="shared" si="237"/>
        <v>0</v>
      </c>
      <c r="EJ154" s="326">
        <f t="shared" si="163"/>
        <v>0</v>
      </c>
      <c r="EK154" s="326">
        <f t="shared" si="238"/>
        <v>0</v>
      </c>
      <c r="EL154" s="329">
        <f t="shared" si="166"/>
        <v>0</v>
      </c>
      <c r="EM154" s="329"/>
      <c r="EN154" s="372">
        <v>141</v>
      </c>
      <c r="EO154" s="95">
        <f t="shared" si="220"/>
        <v>0</v>
      </c>
      <c r="EP154" s="132"/>
      <c r="EQ154" s="95">
        <f t="shared" si="221"/>
        <v>0</v>
      </c>
      <c r="ER154" s="132"/>
      <c r="ES154" s="91"/>
      <c r="ET154" s="132"/>
      <c r="EU154" s="95">
        <f t="shared" si="222"/>
        <v>0</v>
      </c>
      <c r="EV154" s="132"/>
      <c r="EW154" s="327">
        <f t="shared" si="223"/>
        <v>0</v>
      </c>
      <c r="EX154" s="132"/>
      <c r="EY154" s="327">
        <f t="shared" si="176"/>
        <v>0</v>
      </c>
      <c r="EZ154" s="132"/>
      <c r="FA154" s="364">
        <f t="shared" si="239"/>
        <v>0</v>
      </c>
      <c r="FB154" s="95">
        <f t="shared" si="240"/>
        <v>0</v>
      </c>
      <c r="FC154" s="379">
        <f>(INDEX('30 year Cash Flow'!$H$50:$AK$50,1,'Monthly Loan Amortization'!A154)/12)*$EQ$9</f>
        <v>0</v>
      </c>
      <c r="FD154" s="326">
        <f t="shared" si="164"/>
        <v>0</v>
      </c>
      <c r="FE154" s="326">
        <f t="shared" si="165"/>
        <v>0</v>
      </c>
      <c r="FF154" s="326">
        <f t="shared" si="241"/>
        <v>0</v>
      </c>
      <c r="FG154" s="329">
        <f t="shared" si="167"/>
        <v>0</v>
      </c>
    </row>
    <row r="155" spans="1:163" x14ac:dyDescent="0.25">
      <c r="A155" s="132">
        <f t="shared" si="224"/>
        <v>12</v>
      </c>
      <c r="B155" s="71">
        <v>142</v>
      </c>
      <c r="C155" s="68">
        <f t="shared" si="177"/>
        <v>0</v>
      </c>
      <c r="E155" s="68">
        <f t="shared" si="178"/>
        <v>0</v>
      </c>
      <c r="G155" s="91"/>
      <c r="I155" s="68">
        <f t="shared" si="179"/>
        <v>0</v>
      </c>
      <c r="K155" s="72">
        <f t="shared" si="180"/>
        <v>0</v>
      </c>
      <c r="M155" s="72">
        <f t="shared" si="168"/>
        <v>0</v>
      </c>
      <c r="N155" s="66"/>
      <c r="O155" s="69"/>
      <c r="Q155" s="71">
        <v>142</v>
      </c>
      <c r="R155" s="68">
        <f t="shared" si="181"/>
        <v>0</v>
      </c>
      <c r="T155" s="68">
        <f t="shared" si="182"/>
        <v>0</v>
      </c>
      <c r="V155" s="91"/>
      <c r="X155" s="68">
        <f t="shared" si="183"/>
        <v>0</v>
      </c>
      <c r="Z155" s="72">
        <f t="shared" si="184"/>
        <v>0</v>
      </c>
      <c r="AB155" s="72" t="e">
        <f t="shared" si="169"/>
        <v>#REF!</v>
      </c>
      <c r="AD155" s="69"/>
      <c r="AF155" s="71">
        <v>142</v>
      </c>
      <c r="AG155" s="68">
        <f t="shared" si="185"/>
        <v>0</v>
      </c>
      <c r="AI155" s="68">
        <f t="shared" si="186"/>
        <v>0</v>
      </c>
      <c r="AK155" s="91"/>
      <c r="AM155" s="68">
        <f t="shared" si="187"/>
        <v>0</v>
      </c>
      <c r="AO155" s="72">
        <f t="shared" si="188"/>
        <v>0</v>
      </c>
      <c r="AQ155" s="72" t="e">
        <f t="shared" si="170"/>
        <v>#REF!</v>
      </c>
      <c r="AS155" s="69"/>
      <c r="AU155" s="71">
        <v>142</v>
      </c>
      <c r="AV155" s="68">
        <f t="shared" si="189"/>
        <v>0</v>
      </c>
      <c r="AX155" s="68">
        <f t="shared" si="190"/>
        <v>0</v>
      </c>
      <c r="AZ155" s="91"/>
      <c r="BB155" s="68">
        <f t="shared" si="191"/>
        <v>0</v>
      </c>
      <c r="BD155" s="72">
        <f t="shared" si="192"/>
        <v>0</v>
      </c>
      <c r="BF155" s="72" t="e">
        <f t="shared" si="171"/>
        <v>#REF!</v>
      </c>
      <c r="BG155" s="72"/>
      <c r="BH155" s="71">
        <v>142</v>
      </c>
      <c r="BI155" s="68">
        <f t="shared" si="193"/>
        <v>0</v>
      </c>
      <c r="BJ155" s="132"/>
      <c r="BK155" s="68">
        <f t="shared" si="194"/>
        <v>0</v>
      </c>
      <c r="BL155" s="132"/>
      <c r="BM155" s="91"/>
      <c r="BN155" s="132"/>
      <c r="BO155" s="68">
        <f t="shared" si="195"/>
        <v>0</v>
      </c>
      <c r="BP155" s="132"/>
      <c r="BQ155" s="72">
        <f t="shared" si="196"/>
        <v>0</v>
      </c>
      <c r="BR155" s="132"/>
      <c r="BS155" s="72">
        <f t="shared" si="172"/>
        <v>0</v>
      </c>
      <c r="BT155" s="72"/>
      <c r="BU155" s="326">
        <f t="shared" si="225"/>
        <v>0</v>
      </c>
      <c r="BV155" s="326">
        <f t="shared" si="197"/>
        <v>0</v>
      </c>
      <c r="BW155" s="326">
        <f t="shared" si="198"/>
        <v>0</v>
      </c>
      <c r="BX155" s="326">
        <f t="shared" si="199"/>
        <v>0</v>
      </c>
      <c r="BY155" s="326">
        <f t="shared" si="200"/>
        <v>0</v>
      </c>
      <c r="BZ155" s="326">
        <f t="shared" si="226"/>
        <v>0</v>
      </c>
      <c r="CA155" s="329">
        <f t="shared" si="201"/>
        <v>0</v>
      </c>
      <c r="CB155" s="132"/>
      <c r="CC155" s="71">
        <v>142</v>
      </c>
      <c r="CD155" s="68">
        <f t="shared" si="202"/>
        <v>0</v>
      </c>
      <c r="CE155" s="132"/>
      <c r="CF155" s="68">
        <f t="shared" si="203"/>
        <v>0</v>
      </c>
      <c r="CG155" s="132"/>
      <c r="CH155" s="91"/>
      <c r="CI155" s="132"/>
      <c r="CJ155" s="68">
        <f t="shared" si="204"/>
        <v>0</v>
      </c>
      <c r="CK155" s="132"/>
      <c r="CL155" s="72">
        <f t="shared" si="205"/>
        <v>0</v>
      </c>
      <c r="CM155" s="132"/>
      <c r="CN155" s="72">
        <f t="shared" si="173"/>
        <v>0</v>
      </c>
      <c r="CO155" s="132"/>
      <c r="CP155" s="326">
        <f t="shared" si="227"/>
        <v>0</v>
      </c>
      <c r="CQ155" s="326">
        <f t="shared" si="228"/>
        <v>0</v>
      </c>
      <c r="CR155" s="326">
        <f t="shared" si="229"/>
        <v>0</v>
      </c>
      <c r="CS155" s="326">
        <f t="shared" si="206"/>
        <v>0</v>
      </c>
      <c r="CT155" s="326">
        <f t="shared" si="207"/>
        <v>0</v>
      </c>
      <c r="CU155" s="326">
        <f t="shared" si="230"/>
        <v>0</v>
      </c>
      <c r="CV155" s="329">
        <f t="shared" si="208"/>
        <v>0</v>
      </c>
      <c r="CW155" s="69"/>
      <c r="CX155" s="71">
        <v>142</v>
      </c>
      <c r="CY155" s="68">
        <f t="shared" si="209"/>
        <v>0</v>
      </c>
      <c r="CZ155" s="132"/>
      <c r="DA155" s="68">
        <f t="shared" si="210"/>
        <v>0</v>
      </c>
      <c r="DB155" s="132"/>
      <c r="DC155" s="91"/>
      <c r="DD155" s="132"/>
      <c r="DE155" s="68">
        <f t="shared" si="211"/>
        <v>0</v>
      </c>
      <c r="DF155" s="132"/>
      <c r="DG155" s="72">
        <f t="shared" si="212"/>
        <v>0</v>
      </c>
      <c r="DH155" s="132"/>
      <c r="DI155" s="72">
        <f t="shared" si="174"/>
        <v>0</v>
      </c>
      <c r="DJ155" s="72"/>
      <c r="DK155" s="326">
        <f t="shared" si="231"/>
        <v>0</v>
      </c>
      <c r="DL155" s="326">
        <f t="shared" si="232"/>
        <v>0</v>
      </c>
      <c r="DM155" s="326">
        <f t="shared" si="213"/>
        <v>0</v>
      </c>
      <c r="DN155" s="326">
        <f t="shared" si="214"/>
        <v>0</v>
      </c>
      <c r="DO155" s="326">
        <f t="shared" si="215"/>
        <v>0</v>
      </c>
      <c r="DP155" s="326">
        <f t="shared" si="233"/>
        <v>0</v>
      </c>
      <c r="DQ155" s="329">
        <f t="shared" si="234"/>
        <v>0</v>
      </c>
      <c r="DR155" s="72"/>
      <c r="DS155" s="372">
        <v>142</v>
      </c>
      <c r="DT155" s="68">
        <f t="shared" si="216"/>
        <v>0</v>
      </c>
      <c r="DV155" s="68">
        <f t="shared" si="217"/>
        <v>0</v>
      </c>
      <c r="DX155" s="91"/>
      <c r="DZ155" s="68">
        <f t="shared" si="218"/>
        <v>0</v>
      </c>
      <c r="EA155" s="132"/>
      <c r="EB155" s="72">
        <f t="shared" si="219"/>
        <v>0</v>
      </c>
      <c r="EC155" s="132"/>
      <c r="ED155" s="72">
        <f t="shared" si="175"/>
        <v>0</v>
      </c>
      <c r="EF155" s="364">
        <f t="shared" si="235"/>
        <v>0</v>
      </c>
      <c r="EG155" s="95">
        <f t="shared" si="236"/>
        <v>0</v>
      </c>
      <c r="EH155" s="379">
        <f>(INDEX('30 year Cash Flow'!$H$50:$AK$50,1,'Monthly Loan Amortization'!A155)/12)*$DV$9</f>
        <v>0</v>
      </c>
      <c r="EI155" s="326">
        <f t="shared" si="237"/>
        <v>0</v>
      </c>
      <c r="EJ155" s="326">
        <f t="shared" si="163"/>
        <v>0</v>
      </c>
      <c r="EK155" s="326">
        <f t="shared" si="238"/>
        <v>0</v>
      </c>
      <c r="EL155" s="329">
        <f t="shared" si="166"/>
        <v>0</v>
      </c>
      <c r="EM155" s="329"/>
      <c r="EN155" s="372">
        <v>142</v>
      </c>
      <c r="EO155" s="95">
        <f t="shared" si="220"/>
        <v>0</v>
      </c>
      <c r="EP155" s="132"/>
      <c r="EQ155" s="95">
        <f t="shared" si="221"/>
        <v>0</v>
      </c>
      <c r="ER155" s="132"/>
      <c r="ES155" s="91"/>
      <c r="ET155" s="132"/>
      <c r="EU155" s="95">
        <f t="shared" si="222"/>
        <v>0</v>
      </c>
      <c r="EV155" s="132"/>
      <c r="EW155" s="327">
        <f t="shared" si="223"/>
        <v>0</v>
      </c>
      <c r="EX155" s="132"/>
      <c r="EY155" s="327">
        <f t="shared" si="176"/>
        <v>0</v>
      </c>
      <c r="EZ155" s="132"/>
      <c r="FA155" s="364">
        <f t="shared" si="239"/>
        <v>0</v>
      </c>
      <c r="FB155" s="95">
        <f t="shared" si="240"/>
        <v>0</v>
      </c>
      <c r="FC155" s="379">
        <f>(INDEX('30 year Cash Flow'!$H$50:$AK$50,1,'Monthly Loan Amortization'!A155)/12)*$EQ$9</f>
        <v>0</v>
      </c>
      <c r="FD155" s="326">
        <f t="shared" si="164"/>
        <v>0</v>
      </c>
      <c r="FE155" s="326">
        <f t="shared" si="165"/>
        <v>0</v>
      </c>
      <c r="FF155" s="326">
        <f t="shared" si="241"/>
        <v>0</v>
      </c>
      <c r="FG155" s="329">
        <f t="shared" si="167"/>
        <v>0</v>
      </c>
    </row>
    <row r="156" spans="1:163" x14ac:dyDescent="0.25">
      <c r="A156" s="132">
        <f t="shared" si="224"/>
        <v>12</v>
      </c>
      <c r="B156" s="71">
        <v>143</v>
      </c>
      <c r="C156" s="68">
        <f t="shared" si="177"/>
        <v>0</v>
      </c>
      <c r="E156" s="68">
        <f t="shared" si="178"/>
        <v>0</v>
      </c>
      <c r="G156" s="91"/>
      <c r="I156" s="68">
        <f t="shared" si="179"/>
        <v>0</v>
      </c>
      <c r="K156" s="72">
        <f t="shared" si="180"/>
        <v>0</v>
      </c>
      <c r="M156" s="72">
        <f t="shared" si="168"/>
        <v>0</v>
      </c>
      <c r="N156" s="66"/>
      <c r="O156" s="69"/>
      <c r="Q156" s="71">
        <v>143</v>
      </c>
      <c r="R156" s="68">
        <f t="shared" si="181"/>
        <v>0</v>
      </c>
      <c r="T156" s="68">
        <f t="shared" si="182"/>
        <v>0</v>
      </c>
      <c r="V156" s="91"/>
      <c r="X156" s="68">
        <f t="shared" si="183"/>
        <v>0</v>
      </c>
      <c r="Z156" s="72">
        <f t="shared" si="184"/>
        <v>0</v>
      </c>
      <c r="AB156" s="72" t="e">
        <f t="shared" si="169"/>
        <v>#REF!</v>
      </c>
      <c r="AD156" s="69"/>
      <c r="AF156" s="71">
        <v>143</v>
      </c>
      <c r="AG156" s="68">
        <f t="shared" si="185"/>
        <v>0</v>
      </c>
      <c r="AI156" s="68">
        <f t="shared" si="186"/>
        <v>0</v>
      </c>
      <c r="AK156" s="91"/>
      <c r="AM156" s="68">
        <f t="shared" si="187"/>
        <v>0</v>
      </c>
      <c r="AO156" s="72">
        <f t="shared" si="188"/>
        <v>0</v>
      </c>
      <c r="AQ156" s="72" t="e">
        <f t="shared" si="170"/>
        <v>#REF!</v>
      </c>
      <c r="AS156" s="69"/>
      <c r="AU156" s="71">
        <v>143</v>
      </c>
      <c r="AV156" s="68">
        <f t="shared" si="189"/>
        <v>0</v>
      </c>
      <c r="AX156" s="68">
        <f t="shared" si="190"/>
        <v>0</v>
      </c>
      <c r="AZ156" s="91"/>
      <c r="BB156" s="68">
        <f t="shared" si="191"/>
        <v>0</v>
      </c>
      <c r="BD156" s="72">
        <f t="shared" si="192"/>
        <v>0</v>
      </c>
      <c r="BF156" s="72" t="e">
        <f t="shared" si="171"/>
        <v>#REF!</v>
      </c>
      <c r="BG156" s="72"/>
      <c r="BH156" s="71">
        <v>143</v>
      </c>
      <c r="BI156" s="68">
        <f t="shared" si="193"/>
        <v>0</v>
      </c>
      <c r="BJ156" s="132"/>
      <c r="BK156" s="68">
        <f t="shared" si="194"/>
        <v>0</v>
      </c>
      <c r="BL156" s="132"/>
      <c r="BM156" s="91"/>
      <c r="BN156" s="132"/>
      <c r="BO156" s="68">
        <f t="shared" si="195"/>
        <v>0</v>
      </c>
      <c r="BP156" s="132"/>
      <c r="BQ156" s="72">
        <f t="shared" si="196"/>
        <v>0</v>
      </c>
      <c r="BR156" s="132"/>
      <c r="BS156" s="72">
        <f t="shared" si="172"/>
        <v>0</v>
      </c>
      <c r="BT156" s="72"/>
      <c r="BU156" s="326">
        <f t="shared" si="225"/>
        <v>0</v>
      </c>
      <c r="BV156" s="326">
        <f t="shared" si="197"/>
        <v>0</v>
      </c>
      <c r="BW156" s="326">
        <f t="shared" si="198"/>
        <v>0</v>
      </c>
      <c r="BX156" s="326">
        <f t="shared" si="199"/>
        <v>0</v>
      </c>
      <c r="BY156" s="326">
        <f t="shared" si="200"/>
        <v>0</v>
      </c>
      <c r="BZ156" s="326">
        <f t="shared" si="226"/>
        <v>0</v>
      </c>
      <c r="CA156" s="329">
        <f t="shared" si="201"/>
        <v>0</v>
      </c>
      <c r="CB156" s="132"/>
      <c r="CC156" s="71">
        <v>143</v>
      </c>
      <c r="CD156" s="68">
        <f t="shared" si="202"/>
        <v>0</v>
      </c>
      <c r="CE156" s="132"/>
      <c r="CF156" s="68">
        <f t="shared" si="203"/>
        <v>0</v>
      </c>
      <c r="CG156" s="132"/>
      <c r="CH156" s="91"/>
      <c r="CI156" s="132"/>
      <c r="CJ156" s="68">
        <f t="shared" si="204"/>
        <v>0</v>
      </c>
      <c r="CK156" s="132"/>
      <c r="CL156" s="72">
        <f t="shared" si="205"/>
        <v>0</v>
      </c>
      <c r="CM156" s="132"/>
      <c r="CN156" s="72">
        <f t="shared" si="173"/>
        <v>0</v>
      </c>
      <c r="CO156" s="132"/>
      <c r="CP156" s="326">
        <f t="shared" si="227"/>
        <v>0</v>
      </c>
      <c r="CQ156" s="326">
        <f t="shared" si="228"/>
        <v>0</v>
      </c>
      <c r="CR156" s="326">
        <f t="shared" si="229"/>
        <v>0</v>
      </c>
      <c r="CS156" s="326">
        <f t="shared" si="206"/>
        <v>0</v>
      </c>
      <c r="CT156" s="326">
        <f t="shared" si="207"/>
        <v>0</v>
      </c>
      <c r="CU156" s="326">
        <f t="shared" si="230"/>
        <v>0</v>
      </c>
      <c r="CV156" s="329">
        <f t="shared" si="208"/>
        <v>0</v>
      </c>
      <c r="CW156" s="69"/>
      <c r="CX156" s="71">
        <v>143</v>
      </c>
      <c r="CY156" s="68">
        <f t="shared" si="209"/>
        <v>0</v>
      </c>
      <c r="CZ156" s="132"/>
      <c r="DA156" s="68">
        <f t="shared" si="210"/>
        <v>0</v>
      </c>
      <c r="DB156" s="132"/>
      <c r="DC156" s="91"/>
      <c r="DD156" s="132"/>
      <c r="DE156" s="68">
        <f t="shared" si="211"/>
        <v>0</v>
      </c>
      <c r="DF156" s="132"/>
      <c r="DG156" s="72">
        <f t="shared" si="212"/>
        <v>0</v>
      </c>
      <c r="DH156" s="132"/>
      <c r="DI156" s="72">
        <f t="shared" si="174"/>
        <v>0</v>
      </c>
      <c r="DJ156" s="72"/>
      <c r="DK156" s="326">
        <f t="shared" si="231"/>
        <v>0</v>
      </c>
      <c r="DL156" s="326">
        <f t="shared" si="232"/>
        <v>0</v>
      </c>
      <c r="DM156" s="326">
        <f t="shared" si="213"/>
        <v>0</v>
      </c>
      <c r="DN156" s="326">
        <f t="shared" si="214"/>
        <v>0</v>
      </c>
      <c r="DO156" s="326">
        <f t="shared" si="215"/>
        <v>0</v>
      </c>
      <c r="DP156" s="326">
        <f t="shared" si="233"/>
        <v>0</v>
      </c>
      <c r="DQ156" s="329">
        <f t="shared" si="234"/>
        <v>0</v>
      </c>
      <c r="DR156" s="72"/>
      <c r="DS156" s="372">
        <v>143</v>
      </c>
      <c r="DT156" s="68">
        <f t="shared" si="216"/>
        <v>0</v>
      </c>
      <c r="DV156" s="68">
        <f t="shared" si="217"/>
        <v>0</v>
      </c>
      <c r="DX156" s="91"/>
      <c r="DZ156" s="68">
        <f t="shared" si="218"/>
        <v>0</v>
      </c>
      <c r="EA156" s="132"/>
      <c r="EB156" s="72">
        <f t="shared" si="219"/>
        <v>0</v>
      </c>
      <c r="EC156" s="132"/>
      <c r="ED156" s="72">
        <f t="shared" si="175"/>
        <v>0</v>
      </c>
      <c r="EF156" s="364">
        <f t="shared" si="235"/>
        <v>0</v>
      </c>
      <c r="EG156" s="95">
        <f t="shared" si="236"/>
        <v>0</v>
      </c>
      <c r="EH156" s="379">
        <f>(INDEX('30 year Cash Flow'!$H$50:$AK$50,1,'Monthly Loan Amortization'!A156)/12)*$DV$9</f>
        <v>0</v>
      </c>
      <c r="EI156" s="326">
        <f t="shared" si="237"/>
        <v>0</v>
      </c>
      <c r="EJ156" s="326">
        <f t="shared" si="163"/>
        <v>0</v>
      </c>
      <c r="EK156" s="326">
        <f t="shared" si="238"/>
        <v>0</v>
      </c>
      <c r="EL156" s="329">
        <f t="shared" si="166"/>
        <v>0</v>
      </c>
      <c r="EM156" s="329"/>
      <c r="EN156" s="372">
        <v>143</v>
      </c>
      <c r="EO156" s="95">
        <f t="shared" si="220"/>
        <v>0</v>
      </c>
      <c r="EP156" s="132"/>
      <c r="EQ156" s="95">
        <f t="shared" si="221"/>
        <v>0</v>
      </c>
      <c r="ER156" s="132"/>
      <c r="ES156" s="91"/>
      <c r="ET156" s="132"/>
      <c r="EU156" s="95">
        <f t="shared" si="222"/>
        <v>0</v>
      </c>
      <c r="EV156" s="132"/>
      <c r="EW156" s="327">
        <f t="shared" si="223"/>
        <v>0</v>
      </c>
      <c r="EX156" s="132"/>
      <c r="EY156" s="327">
        <f t="shared" si="176"/>
        <v>0</v>
      </c>
      <c r="EZ156" s="132"/>
      <c r="FA156" s="364">
        <f t="shared" si="239"/>
        <v>0</v>
      </c>
      <c r="FB156" s="95">
        <f t="shared" si="240"/>
        <v>0</v>
      </c>
      <c r="FC156" s="379">
        <f>(INDEX('30 year Cash Flow'!$H$50:$AK$50,1,'Monthly Loan Amortization'!A156)/12)*$EQ$9</f>
        <v>0</v>
      </c>
      <c r="FD156" s="326">
        <f t="shared" si="164"/>
        <v>0</v>
      </c>
      <c r="FE156" s="326">
        <f t="shared" si="165"/>
        <v>0</v>
      </c>
      <c r="FF156" s="326">
        <f t="shared" si="241"/>
        <v>0</v>
      </c>
      <c r="FG156" s="329">
        <f t="shared" si="167"/>
        <v>0</v>
      </c>
    </row>
    <row r="157" spans="1:163" x14ac:dyDescent="0.25">
      <c r="A157" s="132">
        <f t="shared" si="224"/>
        <v>12</v>
      </c>
      <c r="B157" s="71">
        <v>144</v>
      </c>
      <c r="C157" s="68">
        <f t="shared" si="177"/>
        <v>0</v>
      </c>
      <c r="E157" s="68">
        <f t="shared" si="178"/>
        <v>0</v>
      </c>
      <c r="G157" s="91"/>
      <c r="I157" s="68">
        <f t="shared" si="179"/>
        <v>0</v>
      </c>
      <c r="K157" s="72">
        <f t="shared" si="180"/>
        <v>0</v>
      </c>
      <c r="M157" s="72">
        <f t="shared" si="168"/>
        <v>0</v>
      </c>
      <c r="N157" s="66"/>
      <c r="O157" s="69"/>
      <c r="Q157" s="71">
        <v>144</v>
      </c>
      <c r="R157" s="68">
        <f t="shared" si="181"/>
        <v>0</v>
      </c>
      <c r="T157" s="68">
        <f t="shared" si="182"/>
        <v>0</v>
      </c>
      <c r="V157" s="91"/>
      <c r="X157" s="68">
        <f t="shared" si="183"/>
        <v>0</v>
      </c>
      <c r="Z157" s="72">
        <f t="shared" si="184"/>
        <v>0</v>
      </c>
      <c r="AB157" s="72" t="e">
        <f t="shared" si="169"/>
        <v>#REF!</v>
      </c>
      <c r="AD157" s="69"/>
      <c r="AF157" s="71">
        <v>144</v>
      </c>
      <c r="AG157" s="68">
        <f t="shared" si="185"/>
        <v>0</v>
      </c>
      <c r="AI157" s="68">
        <f t="shared" si="186"/>
        <v>0</v>
      </c>
      <c r="AK157" s="91"/>
      <c r="AM157" s="68">
        <f t="shared" si="187"/>
        <v>0</v>
      </c>
      <c r="AO157" s="72">
        <f t="shared" si="188"/>
        <v>0</v>
      </c>
      <c r="AQ157" s="72" t="e">
        <f t="shared" si="170"/>
        <v>#REF!</v>
      </c>
      <c r="AS157" s="69"/>
      <c r="AU157" s="71">
        <v>144</v>
      </c>
      <c r="AV157" s="68">
        <f t="shared" si="189"/>
        <v>0</v>
      </c>
      <c r="AX157" s="68">
        <f t="shared" si="190"/>
        <v>0</v>
      </c>
      <c r="AZ157" s="91"/>
      <c r="BB157" s="68">
        <f t="shared" si="191"/>
        <v>0</v>
      </c>
      <c r="BD157" s="72">
        <f t="shared" si="192"/>
        <v>0</v>
      </c>
      <c r="BF157" s="72" t="e">
        <f t="shared" si="171"/>
        <v>#REF!</v>
      </c>
      <c r="BG157" s="72"/>
      <c r="BH157" s="71">
        <v>144</v>
      </c>
      <c r="BI157" s="68">
        <f t="shared" si="193"/>
        <v>0</v>
      </c>
      <c r="BJ157" s="132"/>
      <c r="BK157" s="68">
        <f t="shared" si="194"/>
        <v>0</v>
      </c>
      <c r="BL157" s="132"/>
      <c r="BM157" s="91"/>
      <c r="BN157" s="132"/>
      <c r="BO157" s="68">
        <f t="shared" si="195"/>
        <v>0</v>
      </c>
      <c r="BP157" s="132"/>
      <c r="BQ157" s="72">
        <f t="shared" si="196"/>
        <v>0</v>
      </c>
      <c r="BR157" s="132"/>
      <c r="BS157" s="72">
        <f t="shared" si="172"/>
        <v>0</v>
      </c>
      <c r="BT157" s="72"/>
      <c r="BU157" s="326">
        <f t="shared" si="225"/>
        <v>0</v>
      </c>
      <c r="BV157" s="326">
        <f t="shared" si="197"/>
        <v>0</v>
      </c>
      <c r="BW157" s="326">
        <f t="shared" si="198"/>
        <v>0</v>
      </c>
      <c r="BX157" s="326">
        <f t="shared" si="199"/>
        <v>0</v>
      </c>
      <c r="BY157" s="326">
        <f t="shared" si="200"/>
        <v>0</v>
      </c>
      <c r="BZ157" s="326">
        <f t="shared" si="226"/>
        <v>0</v>
      </c>
      <c r="CA157" s="329">
        <f t="shared" si="201"/>
        <v>0</v>
      </c>
      <c r="CB157" s="132"/>
      <c r="CC157" s="71">
        <v>144</v>
      </c>
      <c r="CD157" s="68">
        <f t="shared" si="202"/>
        <v>0</v>
      </c>
      <c r="CE157" s="132"/>
      <c r="CF157" s="68">
        <f t="shared" si="203"/>
        <v>0</v>
      </c>
      <c r="CG157" s="132"/>
      <c r="CH157" s="91"/>
      <c r="CI157" s="132"/>
      <c r="CJ157" s="68">
        <f t="shared" si="204"/>
        <v>0</v>
      </c>
      <c r="CK157" s="132"/>
      <c r="CL157" s="72">
        <f t="shared" si="205"/>
        <v>0</v>
      </c>
      <c r="CM157" s="132"/>
      <c r="CN157" s="72">
        <f t="shared" si="173"/>
        <v>0</v>
      </c>
      <c r="CO157" s="132"/>
      <c r="CP157" s="326">
        <f t="shared" si="227"/>
        <v>0</v>
      </c>
      <c r="CQ157" s="326">
        <f t="shared" si="228"/>
        <v>0</v>
      </c>
      <c r="CR157" s="326">
        <f t="shared" si="229"/>
        <v>0</v>
      </c>
      <c r="CS157" s="326">
        <f t="shared" si="206"/>
        <v>0</v>
      </c>
      <c r="CT157" s="326">
        <f t="shared" si="207"/>
        <v>0</v>
      </c>
      <c r="CU157" s="326">
        <f t="shared" si="230"/>
        <v>0</v>
      </c>
      <c r="CV157" s="329">
        <f t="shared" si="208"/>
        <v>0</v>
      </c>
      <c r="CW157" s="69"/>
      <c r="CX157" s="71">
        <v>144</v>
      </c>
      <c r="CY157" s="68">
        <f t="shared" si="209"/>
        <v>0</v>
      </c>
      <c r="CZ157" s="132"/>
      <c r="DA157" s="68">
        <f t="shared" si="210"/>
        <v>0</v>
      </c>
      <c r="DB157" s="132"/>
      <c r="DC157" s="91"/>
      <c r="DD157" s="132"/>
      <c r="DE157" s="68">
        <f t="shared" si="211"/>
        <v>0</v>
      </c>
      <c r="DF157" s="132"/>
      <c r="DG157" s="72">
        <f t="shared" si="212"/>
        <v>0</v>
      </c>
      <c r="DH157" s="132"/>
      <c r="DI157" s="72">
        <f t="shared" si="174"/>
        <v>0</v>
      </c>
      <c r="DJ157" s="72"/>
      <c r="DK157" s="326">
        <f t="shared" si="231"/>
        <v>0</v>
      </c>
      <c r="DL157" s="326">
        <f t="shared" si="232"/>
        <v>0</v>
      </c>
      <c r="DM157" s="326">
        <f t="shared" si="213"/>
        <v>0</v>
      </c>
      <c r="DN157" s="326">
        <f t="shared" si="214"/>
        <v>0</v>
      </c>
      <c r="DO157" s="326">
        <f t="shared" si="215"/>
        <v>0</v>
      </c>
      <c r="DP157" s="326">
        <f t="shared" si="233"/>
        <v>0</v>
      </c>
      <c r="DQ157" s="329">
        <f t="shared" si="234"/>
        <v>0</v>
      </c>
      <c r="DR157" s="72"/>
      <c r="DS157" s="372">
        <v>144</v>
      </c>
      <c r="DT157" s="68">
        <f t="shared" si="216"/>
        <v>0</v>
      </c>
      <c r="DV157" s="68">
        <f t="shared" si="217"/>
        <v>0</v>
      </c>
      <c r="DX157" s="91"/>
      <c r="DZ157" s="68">
        <f t="shared" si="218"/>
        <v>0</v>
      </c>
      <c r="EA157" s="132"/>
      <c r="EB157" s="72">
        <f t="shared" si="219"/>
        <v>0</v>
      </c>
      <c r="EC157" s="132"/>
      <c r="ED157" s="72">
        <f t="shared" si="175"/>
        <v>0</v>
      </c>
      <c r="EF157" s="364">
        <f t="shared" si="235"/>
        <v>0</v>
      </c>
      <c r="EG157" s="95">
        <f t="shared" si="236"/>
        <v>0</v>
      </c>
      <c r="EH157" s="379">
        <f>(INDEX('30 year Cash Flow'!$H$50:$AK$50,1,'Monthly Loan Amortization'!A157)/12)*$DV$9</f>
        <v>0</v>
      </c>
      <c r="EI157" s="326">
        <f t="shared" si="237"/>
        <v>0</v>
      </c>
      <c r="EJ157" s="326">
        <f t="shared" si="163"/>
        <v>0</v>
      </c>
      <c r="EK157" s="326">
        <f t="shared" si="238"/>
        <v>0</v>
      </c>
      <c r="EL157" s="329">
        <f t="shared" si="166"/>
        <v>0</v>
      </c>
      <c r="EM157" s="329"/>
      <c r="EN157" s="372">
        <v>144</v>
      </c>
      <c r="EO157" s="95">
        <f t="shared" si="220"/>
        <v>0</v>
      </c>
      <c r="EP157" s="132"/>
      <c r="EQ157" s="95">
        <f t="shared" si="221"/>
        <v>0</v>
      </c>
      <c r="ER157" s="132"/>
      <c r="ES157" s="91"/>
      <c r="ET157" s="132"/>
      <c r="EU157" s="95">
        <f t="shared" si="222"/>
        <v>0</v>
      </c>
      <c r="EV157" s="132"/>
      <c r="EW157" s="327">
        <f t="shared" si="223"/>
        <v>0</v>
      </c>
      <c r="EX157" s="132"/>
      <c r="EY157" s="327">
        <f t="shared" si="176"/>
        <v>0</v>
      </c>
      <c r="EZ157" s="132"/>
      <c r="FA157" s="364">
        <f t="shared" si="239"/>
        <v>0</v>
      </c>
      <c r="FB157" s="95">
        <f t="shared" si="240"/>
        <v>0</v>
      </c>
      <c r="FC157" s="379">
        <f>(INDEX('30 year Cash Flow'!$H$50:$AK$50,1,'Monthly Loan Amortization'!A157)/12)*$EQ$9</f>
        <v>0</v>
      </c>
      <c r="FD157" s="326">
        <f t="shared" si="164"/>
        <v>0</v>
      </c>
      <c r="FE157" s="326">
        <f t="shared" si="165"/>
        <v>0</v>
      </c>
      <c r="FF157" s="326">
        <f t="shared" si="241"/>
        <v>0</v>
      </c>
      <c r="FG157" s="329">
        <f t="shared" si="167"/>
        <v>0</v>
      </c>
    </row>
    <row r="158" spans="1:163" x14ac:dyDescent="0.25">
      <c r="A158" s="132">
        <f t="shared" si="224"/>
        <v>13</v>
      </c>
      <c r="B158" s="71">
        <v>145</v>
      </c>
      <c r="C158" s="68">
        <f t="shared" si="177"/>
        <v>0</v>
      </c>
      <c r="E158" s="68">
        <f t="shared" si="178"/>
        <v>0</v>
      </c>
      <c r="G158" s="91"/>
      <c r="I158" s="68">
        <f t="shared" si="179"/>
        <v>0</v>
      </c>
      <c r="K158" s="72">
        <f t="shared" si="180"/>
        <v>0</v>
      </c>
      <c r="M158" s="72">
        <f t="shared" si="168"/>
        <v>0</v>
      </c>
      <c r="N158" s="66"/>
      <c r="O158" s="69"/>
      <c r="Q158" s="71">
        <v>145</v>
      </c>
      <c r="R158" s="68">
        <f t="shared" si="181"/>
        <v>0</v>
      </c>
      <c r="T158" s="68">
        <f t="shared" si="182"/>
        <v>0</v>
      </c>
      <c r="V158" s="91"/>
      <c r="X158" s="68">
        <f t="shared" si="183"/>
        <v>0</v>
      </c>
      <c r="Z158" s="72">
        <f t="shared" si="184"/>
        <v>0</v>
      </c>
      <c r="AB158" s="72" t="e">
        <f t="shared" si="169"/>
        <v>#REF!</v>
      </c>
      <c r="AD158" s="69"/>
      <c r="AF158" s="71">
        <v>145</v>
      </c>
      <c r="AG158" s="68">
        <f t="shared" si="185"/>
        <v>0</v>
      </c>
      <c r="AI158" s="68">
        <f t="shared" si="186"/>
        <v>0</v>
      </c>
      <c r="AK158" s="91"/>
      <c r="AM158" s="68">
        <f t="shared" si="187"/>
        <v>0</v>
      </c>
      <c r="AO158" s="72">
        <f t="shared" si="188"/>
        <v>0</v>
      </c>
      <c r="AQ158" s="72" t="e">
        <f t="shared" si="170"/>
        <v>#REF!</v>
      </c>
      <c r="AS158" s="69"/>
      <c r="AU158" s="71">
        <v>145</v>
      </c>
      <c r="AV158" s="68">
        <f t="shared" si="189"/>
        <v>0</v>
      </c>
      <c r="AX158" s="68">
        <f t="shared" si="190"/>
        <v>0</v>
      </c>
      <c r="AZ158" s="91"/>
      <c r="BB158" s="68">
        <f t="shared" si="191"/>
        <v>0</v>
      </c>
      <c r="BD158" s="72">
        <f t="shared" si="192"/>
        <v>0</v>
      </c>
      <c r="BF158" s="72" t="e">
        <f t="shared" si="171"/>
        <v>#REF!</v>
      </c>
      <c r="BG158" s="72"/>
      <c r="BH158" s="71">
        <v>145</v>
      </c>
      <c r="BI158" s="68">
        <f t="shared" si="193"/>
        <v>0</v>
      </c>
      <c r="BJ158" s="132"/>
      <c r="BK158" s="68">
        <f t="shared" si="194"/>
        <v>0</v>
      </c>
      <c r="BL158" s="132"/>
      <c r="BM158" s="91"/>
      <c r="BN158" s="132"/>
      <c r="BO158" s="68">
        <f t="shared" si="195"/>
        <v>0</v>
      </c>
      <c r="BP158" s="132"/>
      <c r="BQ158" s="72">
        <f t="shared" si="196"/>
        <v>0</v>
      </c>
      <c r="BR158" s="132"/>
      <c r="BS158" s="72">
        <f t="shared" si="172"/>
        <v>0</v>
      </c>
      <c r="BT158" s="72"/>
      <c r="BU158" s="326">
        <f t="shared" si="225"/>
        <v>0</v>
      </c>
      <c r="BV158" s="326">
        <f t="shared" si="197"/>
        <v>0</v>
      </c>
      <c r="BW158" s="326">
        <f t="shared" si="198"/>
        <v>0</v>
      </c>
      <c r="BX158" s="326">
        <f t="shared" si="199"/>
        <v>0</v>
      </c>
      <c r="BY158" s="326">
        <f t="shared" si="200"/>
        <v>0</v>
      </c>
      <c r="BZ158" s="326">
        <f t="shared" si="226"/>
        <v>0</v>
      </c>
      <c r="CA158" s="329">
        <f t="shared" si="201"/>
        <v>0</v>
      </c>
      <c r="CB158" s="132"/>
      <c r="CC158" s="71">
        <v>145</v>
      </c>
      <c r="CD158" s="68">
        <f t="shared" si="202"/>
        <v>0</v>
      </c>
      <c r="CE158" s="132"/>
      <c r="CF158" s="68">
        <f t="shared" si="203"/>
        <v>0</v>
      </c>
      <c r="CG158" s="132"/>
      <c r="CH158" s="91"/>
      <c r="CI158" s="132"/>
      <c r="CJ158" s="68">
        <f t="shared" si="204"/>
        <v>0</v>
      </c>
      <c r="CK158" s="132"/>
      <c r="CL158" s="72">
        <f t="shared" si="205"/>
        <v>0</v>
      </c>
      <c r="CM158" s="132"/>
      <c r="CN158" s="72">
        <f t="shared" si="173"/>
        <v>0</v>
      </c>
      <c r="CO158" s="132"/>
      <c r="CP158" s="326">
        <f t="shared" si="227"/>
        <v>0</v>
      </c>
      <c r="CQ158" s="326">
        <f t="shared" si="228"/>
        <v>0</v>
      </c>
      <c r="CR158" s="326">
        <f t="shared" si="229"/>
        <v>0</v>
      </c>
      <c r="CS158" s="326">
        <f t="shared" si="206"/>
        <v>0</v>
      </c>
      <c r="CT158" s="326">
        <f t="shared" si="207"/>
        <v>0</v>
      </c>
      <c r="CU158" s="326">
        <f t="shared" si="230"/>
        <v>0</v>
      </c>
      <c r="CV158" s="329">
        <f t="shared" si="208"/>
        <v>0</v>
      </c>
      <c r="CW158" s="69"/>
      <c r="CX158" s="71">
        <v>145</v>
      </c>
      <c r="CY158" s="68">
        <f t="shared" si="209"/>
        <v>0</v>
      </c>
      <c r="CZ158" s="132"/>
      <c r="DA158" s="68">
        <f t="shared" si="210"/>
        <v>0</v>
      </c>
      <c r="DB158" s="132"/>
      <c r="DC158" s="91"/>
      <c r="DD158" s="132"/>
      <c r="DE158" s="68">
        <f t="shared" si="211"/>
        <v>0</v>
      </c>
      <c r="DF158" s="132"/>
      <c r="DG158" s="72">
        <f t="shared" si="212"/>
        <v>0</v>
      </c>
      <c r="DH158" s="132"/>
      <c r="DI158" s="72">
        <f t="shared" si="174"/>
        <v>0</v>
      </c>
      <c r="DJ158" s="72"/>
      <c r="DK158" s="326">
        <f t="shared" si="231"/>
        <v>0</v>
      </c>
      <c r="DL158" s="326">
        <f t="shared" si="232"/>
        <v>0</v>
      </c>
      <c r="DM158" s="326">
        <f t="shared" si="213"/>
        <v>0</v>
      </c>
      <c r="DN158" s="326">
        <f t="shared" si="214"/>
        <v>0</v>
      </c>
      <c r="DO158" s="326">
        <f t="shared" si="215"/>
        <v>0</v>
      </c>
      <c r="DP158" s="326">
        <f t="shared" si="233"/>
        <v>0</v>
      </c>
      <c r="DQ158" s="329">
        <f t="shared" si="234"/>
        <v>0</v>
      </c>
      <c r="DR158" s="72"/>
      <c r="DS158" s="372">
        <v>145</v>
      </c>
      <c r="DT158" s="68">
        <f t="shared" si="216"/>
        <v>0</v>
      </c>
      <c r="DV158" s="68">
        <f t="shared" si="217"/>
        <v>0</v>
      </c>
      <c r="DX158" s="91"/>
      <c r="DZ158" s="68">
        <f t="shared" si="218"/>
        <v>0</v>
      </c>
      <c r="EA158" s="132"/>
      <c r="EB158" s="72">
        <f t="shared" si="219"/>
        <v>0</v>
      </c>
      <c r="EC158" s="132"/>
      <c r="ED158" s="72">
        <f t="shared" si="175"/>
        <v>0</v>
      </c>
      <c r="EF158" s="364">
        <f t="shared" si="235"/>
        <v>0</v>
      </c>
      <c r="EG158" s="95">
        <f t="shared" si="236"/>
        <v>0</v>
      </c>
      <c r="EH158" s="379">
        <f>(INDEX('30 year Cash Flow'!$H$50:$AK$50,1,'Monthly Loan Amortization'!A158)/12)*$DV$9</f>
        <v>0</v>
      </c>
      <c r="EI158" s="326">
        <f t="shared" si="237"/>
        <v>0</v>
      </c>
      <c r="EJ158" s="326">
        <f t="shared" si="163"/>
        <v>0</v>
      </c>
      <c r="EK158" s="326">
        <f t="shared" si="238"/>
        <v>0</v>
      </c>
      <c r="EL158" s="329">
        <f t="shared" si="166"/>
        <v>0</v>
      </c>
      <c r="EM158" s="329"/>
      <c r="EN158" s="372">
        <v>145</v>
      </c>
      <c r="EO158" s="95">
        <f t="shared" si="220"/>
        <v>0</v>
      </c>
      <c r="EP158" s="132"/>
      <c r="EQ158" s="95">
        <f t="shared" si="221"/>
        <v>0</v>
      </c>
      <c r="ER158" s="132"/>
      <c r="ES158" s="91"/>
      <c r="ET158" s="132"/>
      <c r="EU158" s="95">
        <f t="shared" si="222"/>
        <v>0</v>
      </c>
      <c r="EV158" s="132"/>
      <c r="EW158" s="327">
        <f t="shared" si="223"/>
        <v>0</v>
      </c>
      <c r="EX158" s="132"/>
      <c r="EY158" s="327">
        <f t="shared" si="176"/>
        <v>0</v>
      </c>
      <c r="EZ158" s="132"/>
      <c r="FA158" s="364">
        <f t="shared" si="239"/>
        <v>0</v>
      </c>
      <c r="FB158" s="95">
        <f t="shared" si="240"/>
        <v>0</v>
      </c>
      <c r="FC158" s="379">
        <f>(INDEX('30 year Cash Flow'!$H$50:$AK$50,1,'Monthly Loan Amortization'!A158)/12)*$EQ$9</f>
        <v>0</v>
      </c>
      <c r="FD158" s="326">
        <f t="shared" si="164"/>
        <v>0</v>
      </c>
      <c r="FE158" s="326">
        <f t="shared" si="165"/>
        <v>0</v>
      </c>
      <c r="FF158" s="326">
        <f t="shared" si="241"/>
        <v>0</v>
      </c>
      <c r="FG158" s="329">
        <f t="shared" si="167"/>
        <v>0</v>
      </c>
    </row>
    <row r="159" spans="1:163" x14ac:dyDescent="0.25">
      <c r="A159" s="132">
        <f t="shared" si="224"/>
        <v>13</v>
      </c>
      <c r="B159" s="71">
        <v>146</v>
      </c>
      <c r="C159" s="68">
        <f t="shared" si="177"/>
        <v>0</v>
      </c>
      <c r="E159" s="68">
        <f t="shared" si="178"/>
        <v>0</v>
      </c>
      <c r="G159" s="91"/>
      <c r="I159" s="68">
        <f t="shared" si="179"/>
        <v>0</v>
      </c>
      <c r="K159" s="72">
        <f t="shared" si="180"/>
        <v>0</v>
      </c>
      <c r="M159" s="72">
        <f t="shared" si="168"/>
        <v>0</v>
      </c>
      <c r="N159" s="66"/>
      <c r="O159" s="69"/>
      <c r="Q159" s="71">
        <v>146</v>
      </c>
      <c r="R159" s="68">
        <f t="shared" si="181"/>
        <v>0</v>
      </c>
      <c r="T159" s="68">
        <f t="shared" si="182"/>
        <v>0</v>
      </c>
      <c r="V159" s="91"/>
      <c r="X159" s="68">
        <f t="shared" si="183"/>
        <v>0</v>
      </c>
      <c r="Z159" s="72">
        <f t="shared" si="184"/>
        <v>0</v>
      </c>
      <c r="AB159" s="72" t="e">
        <f t="shared" si="169"/>
        <v>#REF!</v>
      </c>
      <c r="AD159" s="69"/>
      <c r="AF159" s="71">
        <v>146</v>
      </c>
      <c r="AG159" s="68">
        <f t="shared" si="185"/>
        <v>0</v>
      </c>
      <c r="AI159" s="68">
        <f t="shared" si="186"/>
        <v>0</v>
      </c>
      <c r="AK159" s="91"/>
      <c r="AM159" s="68">
        <f t="shared" si="187"/>
        <v>0</v>
      </c>
      <c r="AO159" s="72">
        <f t="shared" si="188"/>
        <v>0</v>
      </c>
      <c r="AQ159" s="72" t="e">
        <f t="shared" si="170"/>
        <v>#REF!</v>
      </c>
      <c r="AS159" s="69"/>
      <c r="AU159" s="71">
        <v>146</v>
      </c>
      <c r="AV159" s="68">
        <f t="shared" si="189"/>
        <v>0</v>
      </c>
      <c r="AX159" s="68">
        <f t="shared" si="190"/>
        <v>0</v>
      </c>
      <c r="AZ159" s="91"/>
      <c r="BB159" s="68">
        <f t="shared" si="191"/>
        <v>0</v>
      </c>
      <c r="BD159" s="72">
        <f t="shared" si="192"/>
        <v>0</v>
      </c>
      <c r="BF159" s="72" t="e">
        <f t="shared" si="171"/>
        <v>#REF!</v>
      </c>
      <c r="BG159" s="72"/>
      <c r="BH159" s="71">
        <v>146</v>
      </c>
      <c r="BI159" s="68">
        <f t="shared" si="193"/>
        <v>0</v>
      </c>
      <c r="BJ159" s="132"/>
      <c r="BK159" s="68">
        <f t="shared" si="194"/>
        <v>0</v>
      </c>
      <c r="BL159" s="132"/>
      <c r="BM159" s="91"/>
      <c r="BN159" s="132"/>
      <c r="BO159" s="68">
        <f t="shared" si="195"/>
        <v>0</v>
      </c>
      <c r="BP159" s="132"/>
      <c r="BQ159" s="72">
        <f t="shared" si="196"/>
        <v>0</v>
      </c>
      <c r="BR159" s="132"/>
      <c r="BS159" s="72">
        <f t="shared" si="172"/>
        <v>0</v>
      </c>
      <c r="BT159" s="72"/>
      <c r="BU159" s="326">
        <f t="shared" si="225"/>
        <v>0</v>
      </c>
      <c r="BV159" s="326">
        <f t="shared" si="197"/>
        <v>0</v>
      </c>
      <c r="BW159" s="326">
        <f t="shared" si="198"/>
        <v>0</v>
      </c>
      <c r="BX159" s="326">
        <f t="shared" si="199"/>
        <v>0</v>
      </c>
      <c r="BY159" s="326">
        <f t="shared" si="200"/>
        <v>0</v>
      </c>
      <c r="BZ159" s="326">
        <f t="shared" si="226"/>
        <v>0</v>
      </c>
      <c r="CA159" s="329">
        <f t="shared" si="201"/>
        <v>0</v>
      </c>
      <c r="CB159" s="132"/>
      <c r="CC159" s="71">
        <v>146</v>
      </c>
      <c r="CD159" s="68">
        <f t="shared" si="202"/>
        <v>0</v>
      </c>
      <c r="CE159" s="132"/>
      <c r="CF159" s="68">
        <f t="shared" si="203"/>
        <v>0</v>
      </c>
      <c r="CG159" s="132"/>
      <c r="CH159" s="91"/>
      <c r="CI159" s="132"/>
      <c r="CJ159" s="68">
        <f t="shared" si="204"/>
        <v>0</v>
      </c>
      <c r="CK159" s="132"/>
      <c r="CL159" s="72">
        <f t="shared" si="205"/>
        <v>0</v>
      </c>
      <c r="CM159" s="132"/>
      <c r="CN159" s="72">
        <f t="shared" si="173"/>
        <v>0</v>
      </c>
      <c r="CO159" s="132"/>
      <c r="CP159" s="326">
        <f t="shared" si="227"/>
        <v>0</v>
      </c>
      <c r="CQ159" s="326">
        <f t="shared" si="228"/>
        <v>0</v>
      </c>
      <c r="CR159" s="326">
        <f t="shared" si="229"/>
        <v>0</v>
      </c>
      <c r="CS159" s="326">
        <f t="shared" si="206"/>
        <v>0</v>
      </c>
      <c r="CT159" s="326">
        <f t="shared" si="207"/>
        <v>0</v>
      </c>
      <c r="CU159" s="326">
        <f t="shared" si="230"/>
        <v>0</v>
      </c>
      <c r="CV159" s="329">
        <f t="shared" si="208"/>
        <v>0</v>
      </c>
      <c r="CW159" s="69"/>
      <c r="CX159" s="71">
        <v>146</v>
      </c>
      <c r="CY159" s="68">
        <f t="shared" si="209"/>
        <v>0</v>
      </c>
      <c r="CZ159" s="132"/>
      <c r="DA159" s="68">
        <f t="shared" si="210"/>
        <v>0</v>
      </c>
      <c r="DB159" s="132"/>
      <c r="DC159" s="91"/>
      <c r="DD159" s="132"/>
      <c r="DE159" s="68">
        <f t="shared" si="211"/>
        <v>0</v>
      </c>
      <c r="DF159" s="132"/>
      <c r="DG159" s="72">
        <f t="shared" si="212"/>
        <v>0</v>
      </c>
      <c r="DH159" s="132"/>
      <c r="DI159" s="72">
        <f t="shared" si="174"/>
        <v>0</v>
      </c>
      <c r="DJ159" s="72"/>
      <c r="DK159" s="326">
        <f t="shared" si="231"/>
        <v>0</v>
      </c>
      <c r="DL159" s="326">
        <f t="shared" si="232"/>
        <v>0</v>
      </c>
      <c r="DM159" s="326">
        <f t="shared" si="213"/>
        <v>0</v>
      </c>
      <c r="DN159" s="326">
        <f t="shared" si="214"/>
        <v>0</v>
      </c>
      <c r="DO159" s="326">
        <f t="shared" si="215"/>
        <v>0</v>
      </c>
      <c r="DP159" s="326">
        <f t="shared" si="233"/>
        <v>0</v>
      </c>
      <c r="DQ159" s="329">
        <f t="shared" si="234"/>
        <v>0</v>
      </c>
      <c r="DR159" s="72"/>
      <c r="DS159" s="372">
        <v>146</v>
      </c>
      <c r="DT159" s="68">
        <f t="shared" si="216"/>
        <v>0</v>
      </c>
      <c r="DV159" s="68">
        <f t="shared" si="217"/>
        <v>0</v>
      </c>
      <c r="DX159" s="91"/>
      <c r="DZ159" s="68">
        <f t="shared" si="218"/>
        <v>0</v>
      </c>
      <c r="EA159" s="132"/>
      <c r="EB159" s="72">
        <f t="shared" si="219"/>
        <v>0</v>
      </c>
      <c r="EC159" s="132"/>
      <c r="ED159" s="72">
        <f t="shared" si="175"/>
        <v>0</v>
      </c>
      <c r="EF159" s="364">
        <f t="shared" si="235"/>
        <v>0</v>
      </c>
      <c r="EG159" s="95">
        <f t="shared" si="236"/>
        <v>0</v>
      </c>
      <c r="EH159" s="379">
        <f>(INDEX('30 year Cash Flow'!$H$50:$AK$50,1,'Monthly Loan Amortization'!A159)/12)*$DV$9</f>
        <v>0</v>
      </c>
      <c r="EI159" s="326">
        <f t="shared" si="237"/>
        <v>0</v>
      </c>
      <c r="EJ159" s="326">
        <f t="shared" si="163"/>
        <v>0</v>
      </c>
      <c r="EK159" s="326">
        <f t="shared" si="238"/>
        <v>0</v>
      </c>
      <c r="EL159" s="329">
        <f t="shared" si="166"/>
        <v>0</v>
      </c>
      <c r="EM159" s="329"/>
      <c r="EN159" s="372">
        <v>146</v>
      </c>
      <c r="EO159" s="95">
        <f t="shared" si="220"/>
        <v>0</v>
      </c>
      <c r="EP159" s="132"/>
      <c r="EQ159" s="95">
        <f t="shared" si="221"/>
        <v>0</v>
      </c>
      <c r="ER159" s="132"/>
      <c r="ES159" s="91"/>
      <c r="ET159" s="132"/>
      <c r="EU159" s="95">
        <f t="shared" si="222"/>
        <v>0</v>
      </c>
      <c r="EV159" s="132"/>
      <c r="EW159" s="327">
        <f t="shared" si="223"/>
        <v>0</v>
      </c>
      <c r="EX159" s="132"/>
      <c r="EY159" s="327">
        <f t="shared" si="176"/>
        <v>0</v>
      </c>
      <c r="EZ159" s="132"/>
      <c r="FA159" s="364">
        <f t="shared" si="239"/>
        <v>0</v>
      </c>
      <c r="FB159" s="95">
        <f t="shared" si="240"/>
        <v>0</v>
      </c>
      <c r="FC159" s="379">
        <f>(INDEX('30 year Cash Flow'!$H$50:$AK$50,1,'Monthly Loan Amortization'!A159)/12)*$EQ$9</f>
        <v>0</v>
      </c>
      <c r="FD159" s="326">
        <f t="shared" si="164"/>
        <v>0</v>
      </c>
      <c r="FE159" s="326">
        <f t="shared" si="165"/>
        <v>0</v>
      </c>
      <c r="FF159" s="326">
        <f t="shared" si="241"/>
        <v>0</v>
      </c>
      <c r="FG159" s="329">
        <f t="shared" si="167"/>
        <v>0</v>
      </c>
    </row>
    <row r="160" spans="1:163" x14ac:dyDescent="0.25">
      <c r="A160" s="132">
        <f t="shared" si="224"/>
        <v>13</v>
      </c>
      <c r="B160" s="71">
        <v>147</v>
      </c>
      <c r="C160" s="68">
        <f t="shared" si="177"/>
        <v>0</v>
      </c>
      <c r="E160" s="68">
        <f t="shared" si="178"/>
        <v>0</v>
      </c>
      <c r="G160" s="91"/>
      <c r="I160" s="68">
        <f t="shared" si="179"/>
        <v>0</v>
      </c>
      <c r="K160" s="72">
        <f t="shared" si="180"/>
        <v>0</v>
      </c>
      <c r="M160" s="72">
        <f t="shared" si="168"/>
        <v>0</v>
      </c>
      <c r="N160" s="66"/>
      <c r="O160" s="69"/>
      <c r="Q160" s="71">
        <v>147</v>
      </c>
      <c r="R160" s="68">
        <f t="shared" si="181"/>
        <v>0</v>
      </c>
      <c r="T160" s="68">
        <f t="shared" si="182"/>
        <v>0</v>
      </c>
      <c r="V160" s="91"/>
      <c r="X160" s="68">
        <f t="shared" si="183"/>
        <v>0</v>
      </c>
      <c r="Z160" s="72">
        <f t="shared" si="184"/>
        <v>0</v>
      </c>
      <c r="AB160" s="72" t="e">
        <f t="shared" si="169"/>
        <v>#REF!</v>
      </c>
      <c r="AD160" s="69"/>
      <c r="AF160" s="71">
        <v>147</v>
      </c>
      <c r="AG160" s="68">
        <f t="shared" si="185"/>
        <v>0</v>
      </c>
      <c r="AI160" s="68">
        <f t="shared" si="186"/>
        <v>0</v>
      </c>
      <c r="AK160" s="91"/>
      <c r="AM160" s="68">
        <f t="shared" si="187"/>
        <v>0</v>
      </c>
      <c r="AO160" s="72">
        <f t="shared" si="188"/>
        <v>0</v>
      </c>
      <c r="AQ160" s="72" t="e">
        <f t="shared" si="170"/>
        <v>#REF!</v>
      </c>
      <c r="AS160" s="69"/>
      <c r="AU160" s="71">
        <v>147</v>
      </c>
      <c r="AV160" s="68">
        <f t="shared" si="189"/>
        <v>0</v>
      </c>
      <c r="AX160" s="68">
        <f t="shared" si="190"/>
        <v>0</v>
      </c>
      <c r="AZ160" s="91"/>
      <c r="BB160" s="68">
        <f t="shared" si="191"/>
        <v>0</v>
      </c>
      <c r="BD160" s="72">
        <f t="shared" si="192"/>
        <v>0</v>
      </c>
      <c r="BF160" s="72" t="e">
        <f t="shared" si="171"/>
        <v>#REF!</v>
      </c>
      <c r="BG160" s="72"/>
      <c r="BH160" s="71">
        <v>147</v>
      </c>
      <c r="BI160" s="68">
        <f t="shared" si="193"/>
        <v>0</v>
      </c>
      <c r="BJ160" s="132"/>
      <c r="BK160" s="68">
        <f t="shared" si="194"/>
        <v>0</v>
      </c>
      <c r="BL160" s="132"/>
      <c r="BM160" s="91"/>
      <c r="BN160" s="132"/>
      <c r="BO160" s="68">
        <f t="shared" si="195"/>
        <v>0</v>
      </c>
      <c r="BP160" s="132"/>
      <c r="BQ160" s="72">
        <f t="shared" si="196"/>
        <v>0</v>
      </c>
      <c r="BR160" s="132"/>
      <c r="BS160" s="72">
        <f t="shared" si="172"/>
        <v>0</v>
      </c>
      <c r="BT160" s="72"/>
      <c r="BU160" s="326">
        <f t="shared" si="225"/>
        <v>0</v>
      </c>
      <c r="BV160" s="326">
        <f t="shared" si="197"/>
        <v>0</v>
      </c>
      <c r="BW160" s="326">
        <f t="shared" si="198"/>
        <v>0</v>
      </c>
      <c r="BX160" s="326">
        <f t="shared" si="199"/>
        <v>0</v>
      </c>
      <c r="BY160" s="326">
        <f t="shared" si="200"/>
        <v>0</v>
      </c>
      <c r="BZ160" s="326">
        <f t="shared" si="226"/>
        <v>0</v>
      </c>
      <c r="CA160" s="329">
        <f t="shared" si="201"/>
        <v>0</v>
      </c>
      <c r="CB160" s="132"/>
      <c r="CC160" s="71">
        <v>147</v>
      </c>
      <c r="CD160" s="68">
        <f t="shared" si="202"/>
        <v>0</v>
      </c>
      <c r="CE160" s="132"/>
      <c r="CF160" s="68">
        <f t="shared" si="203"/>
        <v>0</v>
      </c>
      <c r="CG160" s="132"/>
      <c r="CH160" s="91"/>
      <c r="CI160" s="132"/>
      <c r="CJ160" s="68">
        <f t="shared" si="204"/>
        <v>0</v>
      </c>
      <c r="CK160" s="132"/>
      <c r="CL160" s="72">
        <f t="shared" si="205"/>
        <v>0</v>
      </c>
      <c r="CM160" s="132"/>
      <c r="CN160" s="72">
        <f t="shared" si="173"/>
        <v>0</v>
      </c>
      <c r="CO160" s="132"/>
      <c r="CP160" s="326">
        <f t="shared" si="227"/>
        <v>0</v>
      </c>
      <c r="CQ160" s="326">
        <f t="shared" si="228"/>
        <v>0</v>
      </c>
      <c r="CR160" s="326">
        <f t="shared" si="229"/>
        <v>0</v>
      </c>
      <c r="CS160" s="326">
        <f t="shared" si="206"/>
        <v>0</v>
      </c>
      <c r="CT160" s="326">
        <f t="shared" si="207"/>
        <v>0</v>
      </c>
      <c r="CU160" s="326">
        <f t="shared" si="230"/>
        <v>0</v>
      </c>
      <c r="CV160" s="329">
        <f t="shared" si="208"/>
        <v>0</v>
      </c>
      <c r="CW160" s="69"/>
      <c r="CX160" s="71">
        <v>147</v>
      </c>
      <c r="CY160" s="68">
        <f t="shared" si="209"/>
        <v>0</v>
      </c>
      <c r="CZ160" s="132"/>
      <c r="DA160" s="68">
        <f t="shared" si="210"/>
        <v>0</v>
      </c>
      <c r="DB160" s="132"/>
      <c r="DC160" s="91"/>
      <c r="DD160" s="132"/>
      <c r="DE160" s="68">
        <f t="shared" si="211"/>
        <v>0</v>
      </c>
      <c r="DF160" s="132"/>
      <c r="DG160" s="72">
        <f t="shared" si="212"/>
        <v>0</v>
      </c>
      <c r="DH160" s="132"/>
      <c r="DI160" s="72">
        <f t="shared" si="174"/>
        <v>0</v>
      </c>
      <c r="DJ160" s="72"/>
      <c r="DK160" s="326">
        <f t="shared" si="231"/>
        <v>0</v>
      </c>
      <c r="DL160" s="326">
        <f t="shared" si="232"/>
        <v>0</v>
      </c>
      <c r="DM160" s="326">
        <f t="shared" si="213"/>
        <v>0</v>
      </c>
      <c r="DN160" s="326">
        <f t="shared" si="214"/>
        <v>0</v>
      </c>
      <c r="DO160" s="326">
        <f t="shared" si="215"/>
        <v>0</v>
      </c>
      <c r="DP160" s="326">
        <f t="shared" si="233"/>
        <v>0</v>
      </c>
      <c r="DQ160" s="329">
        <f t="shared" si="234"/>
        <v>0</v>
      </c>
      <c r="DR160" s="72"/>
      <c r="DS160" s="372">
        <v>147</v>
      </c>
      <c r="DT160" s="68">
        <f t="shared" si="216"/>
        <v>0</v>
      </c>
      <c r="DV160" s="68">
        <f t="shared" si="217"/>
        <v>0</v>
      </c>
      <c r="DX160" s="91"/>
      <c r="DZ160" s="68">
        <f t="shared" si="218"/>
        <v>0</v>
      </c>
      <c r="EA160" s="132"/>
      <c r="EB160" s="72">
        <f t="shared" si="219"/>
        <v>0</v>
      </c>
      <c r="EC160" s="132"/>
      <c r="ED160" s="72">
        <f t="shared" si="175"/>
        <v>0</v>
      </c>
      <c r="EF160" s="364">
        <f t="shared" si="235"/>
        <v>0</v>
      </c>
      <c r="EG160" s="95">
        <f t="shared" si="236"/>
        <v>0</v>
      </c>
      <c r="EH160" s="379">
        <f>(INDEX('30 year Cash Flow'!$H$50:$AK$50,1,'Monthly Loan Amortization'!A160)/12)*$DV$9</f>
        <v>0</v>
      </c>
      <c r="EI160" s="326">
        <f t="shared" si="237"/>
        <v>0</v>
      </c>
      <c r="EJ160" s="326">
        <f t="shared" si="163"/>
        <v>0</v>
      </c>
      <c r="EK160" s="326">
        <f t="shared" si="238"/>
        <v>0</v>
      </c>
      <c r="EL160" s="329">
        <f t="shared" si="166"/>
        <v>0</v>
      </c>
      <c r="EM160" s="329"/>
      <c r="EN160" s="372">
        <v>147</v>
      </c>
      <c r="EO160" s="95">
        <f t="shared" si="220"/>
        <v>0</v>
      </c>
      <c r="EP160" s="132"/>
      <c r="EQ160" s="95">
        <f t="shared" si="221"/>
        <v>0</v>
      </c>
      <c r="ER160" s="132"/>
      <c r="ES160" s="91"/>
      <c r="ET160" s="132"/>
      <c r="EU160" s="95">
        <f t="shared" si="222"/>
        <v>0</v>
      </c>
      <c r="EV160" s="132"/>
      <c r="EW160" s="327">
        <f t="shared" si="223"/>
        <v>0</v>
      </c>
      <c r="EX160" s="132"/>
      <c r="EY160" s="327">
        <f t="shared" si="176"/>
        <v>0</v>
      </c>
      <c r="EZ160" s="132"/>
      <c r="FA160" s="364">
        <f t="shared" si="239"/>
        <v>0</v>
      </c>
      <c r="FB160" s="95">
        <f t="shared" si="240"/>
        <v>0</v>
      </c>
      <c r="FC160" s="379">
        <f>(INDEX('30 year Cash Flow'!$H$50:$AK$50,1,'Monthly Loan Amortization'!A160)/12)*$EQ$9</f>
        <v>0</v>
      </c>
      <c r="FD160" s="326">
        <f t="shared" si="164"/>
        <v>0</v>
      </c>
      <c r="FE160" s="326">
        <f t="shared" si="165"/>
        <v>0</v>
      </c>
      <c r="FF160" s="326">
        <f t="shared" si="241"/>
        <v>0</v>
      </c>
      <c r="FG160" s="329">
        <f t="shared" si="167"/>
        <v>0</v>
      </c>
    </row>
    <row r="161" spans="1:163" x14ac:dyDescent="0.25">
      <c r="A161" s="132">
        <f t="shared" si="224"/>
        <v>13</v>
      </c>
      <c r="B161" s="71">
        <v>148</v>
      </c>
      <c r="C161" s="68">
        <f t="shared" si="177"/>
        <v>0</v>
      </c>
      <c r="E161" s="68">
        <f t="shared" si="178"/>
        <v>0</v>
      </c>
      <c r="G161" s="91"/>
      <c r="I161" s="68">
        <f t="shared" si="179"/>
        <v>0</v>
      </c>
      <c r="K161" s="72">
        <f t="shared" si="180"/>
        <v>0</v>
      </c>
      <c r="M161" s="72">
        <f t="shared" si="168"/>
        <v>0</v>
      </c>
      <c r="N161" s="66"/>
      <c r="O161" s="69"/>
      <c r="Q161" s="71">
        <v>148</v>
      </c>
      <c r="R161" s="68">
        <f t="shared" si="181"/>
        <v>0</v>
      </c>
      <c r="T161" s="68">
        <f t="shared" si="182"/>
        <v>0</v>
      </c>
      <c r="V161" s="91"/>
      <c r="X161" s="68">
        <f t="shared" si="183"/>
        <v>0</v>
      </c>
      <c r="Z161" s="72">
        <f t="shared" si="184"/>
        <v>0</v>
      </c>
      <c r="AB161" s="72" t="e">
        <f t="shared" si="169"/>
        <v>#REF!</v>
      </c>
      <c r="AD161" s="69"/>
      <c r="AF161" s="71">
        <v>148</v>
      </c>
      <c r="AG161" s="68">
        <f t="shared" si="185"/>
        <v>0</v>
      </c>
      <c r="AI161" s="68">
        <f t="shared" si="186"/>
        <v>0</v>
      </c>
      <c r="AK161" s="91"/>
      <c r="AM161" s="68">
        <f t="shared" si="187"/>
        <v>0</v>
      </c>
      <c r="AO161" s="72">
        <f t="shared" si="188"/>
        <v>0</v>
      </c>
      <c r="AQ161" s="72" t="e">
        <f t="shared" si="170"/>
        <v>#REF!</v>
      </c>
      <c r="AS161" s="69"/>
      <c r="AU161" s="71">
        <v>148</v>
      </c>
      <c r="AV161" s="68">
        <f t="shared" si="189"/>
        <v>0</v>
      </c>
      <c r="AX161" s="68">
        <f t="shared" si="190"/>
        <v>0</v>
      </c>
      <c r="AZ161" s="91"/>
      <c r="BB161" s="68">
        <f t="shared" si="191"/>
        <v>0</v>
      </c>
      <c r="BD161" s="72">
        <f t="shared" si="192"/>
        <v>0</v>
      </c>
      <c r="BF161" s="72" t="e">
        <f t="shared" si="171"/>
        <v>#REF!</v>
      </c>
      <c r="BG161" s="72"/>
      <c r="BH161" s="71">
        <v>148</v>
      </c>
      <c r="BI161" s="68">
        <f t="shared" si="193"/>
        <v>0</v>
      </c>
      <c r="BJ161" s="132"/>
      <c r="BK161" s="68">
        <f t="shared" si="194"/>
        <v>0</v>
      </c>
      <c r="BL161" s="132"/>
      <c r="BM161" s="91"/>
      <c r="BN161" s="132"/>
      <c r="BO161" s="68">
        <f t="shared" si="195"/>
        <v>0</v>
      </c>
      <c r="BP161" s="132"/>
      <c r="BQ161" s="72">
        <f t="shared" si="196"/>
        <v>0</v>
      </c>
      <c r="BR161" s="132"/>
      <c r="BS161" s="72">
        <f t="shared" si="172"/>
        <v>0</v>
      </c>
      <c r="BT161" s="72"/>
      <c r="BU161" s="326">
        <f t="shared" si="225"/>
        <v>0</v>
      </c>
      <c r="BV161" s="326">
        <f t="shared" si="197"/>
        <v>0</v>
      </c>
      <c r="BW161" s="326">
        <f t="shared" si="198"/>
        <v>0</v>
      </c>
      <c r="BX161" s="326">
        <f t="shared" si="199"/>
        <v>0</v>
      </c>
      <c r="BY161" s="326">
        <f t="shared" si="200"/>
        <v>0</v>
      </c>
      <c r="BZ161" s="326">
        <f t="shared" si="226"/>
        <v>0</v>
      </c>
      <c r="CA161" s="329">
        <f t="shared" si="201"/>
        <v>0</v>
      </c>
      <c r="CB161" s="132"/>
      <c r="CC161" s="71">
        <v>148</v>
      </c>
      <c r="CD161" s="68">
        <f t="shared" si="202"/>
        <v>0</v>
      </c>
      <c r="CE161" s="132"/>
      <c r="CF161" s="68">
        <f t="shared" si="203"/>
        <v>0</v>
      </c>
      <c r="CG161" s="132"/>
      <c r="CH161" s="91"/>
      <c r="CI161" s="132"/>
      <c r="CJ161" s="68">
        <f t="shared" si="204"/>
        <v>0</v>
      </c>
      <c r="CK161" s="132"/>
      <c r="CL161" s="72">
        <f t="shared" si="205"/>
        <v>0</v>
      </c>
      <c r="CM161" s="132"/>
      <c r="CN161" s="72">
        <f t="shared" si="173"/>
        <v>0</v>
      </c>
      <c r="CO161" s="132"/>
      <c r="CP161" s="326">
        <f t="shared" si="227"/>
        <v>0</v>
      </c>
      <c r="CQ161" s="326">
        <f t="shared" si="228"/>
        <v>0</v>
      </c>
      <c r="CR161" s="326">
        <f t="shared" si="229"/>
        <v>0</v>
      </c>
      <c r="CS161" s="326">
        <f t="shared" si="206"/>
        <v>0</v>
      </c>
      <c r="CT161" s="326">
        <f t="shared" si="207"/>
        <v>0</v>
      </c>
      <c r="CU161" s="326">
        <f t="shared" si="230"/>
        <v>0</v>
      </c>
      <c r="CV161" s="329">
        <f t="shared" si="208"/>
        <v>0</v>
      </c>
      <c r="CW161" s="69"/>
      <c r="CX161" s="71">
        <v>148</v>
      </c>
      <c r="CY161" s="68">
        <f t="shared" si="209"/>
        <v>0</v>
      </c>
      <c r="CZ161" s="132"/>
      <c r="DA161" s="68">
        <f t="shared" si="210"/>
        <v>0</v>
      </c>
      <c r="DB161" s="132"/>
      <c r="DC161" s="91"/>
      <c r="DD161" s="132"/>
      <c r="DE161" s="68">
        <f t="shared" si="211"/>
        <v>0</v>
      </c>
      <c r="DF161" s="132"/>
      <c r="DG161" s="72">
        <f t="shared" si="212"/>
        <v>0</v>
      </c>
      <c r="DH161" s="132"/>
      <c r="DI161" s="72">
        <f t="shared" si="174"/>
        <v>0</v>
      </c>
      <c r="DJ161" s="72"/>
      <c r="DK161" s="326">
        <f t="shared" si="231"/>
        <v>0</v>
      </c>
      <c r="DL161" s="326">
        <f t="shared" si="232"/>
        <v>0</v>
      </c>
      <c r="DM161" s="326">
        <f t="shared" si="213"/>
        <v>0</v>
      </c>
      <c r="DN161" s="326">
        <f t="shared" si="214"/>
        <v>0</v>
      </c>
      <c r="DO161" s="326">
        <f t="shared" si="215"/>
        <v>0</v>
      </c>
      <c r="DP161" s="326">
        <f t="shared" si="233"/>
        <v>0</v>
      </c>
      <c r="DQ161" s="329">
        <f t="shared" si="234"/>
        <v>0</v>
      </c>
      <c r="DR161" s="72"/>
      <c r="DS161" s="372">
        <v>148</v>
      </c>
      <c r="DT161" s="68">
        <f t="shared" si="216"/>
        <v>0</v>
      </c>
      <c r="DV161" s="68">
        <f t="shared" si="217"/>
        <v>0</v>
      </c>
      <c r="DX161" s="91"/>
      <c r="DZ161" s="68">
        <f t="shared" si="218"/>
        <v>0</v>
      </c>
      <c r="EA161" s="132"/>
      <c r="EB161" s="72">
        <f t="shared" si="219"/>
        <v>0</v>
      </c>
      <c r="EC161" s="132"/>
      <c r="ED161" s="72">
        <f t="shared" si="175"/>
        <v>0</v>
      </c>
      <c r="EF161" s="364">
        <f t="shared" si="235"/>
        <v>0</v>
      </c>
      <c r="EG161" s="95">
        <f t="shared" si="236"/>
        <v>0</v>
      </c>
      <c r="EH161" s="379">
        <f>(INDEX('30 year Cash Flow'!$H$50:$AK$50,1,'Monthly Loan Amortization'!A161)/12)*$DV$9</f>
        <v>0</v>
      </c>
      <c r="EI161" s="326">
        <f t="shared" si="237"/>
        <v>0</v>
      </c>
      <c r="EJ161" s="326">
        <f t="shared" si="163"/>
        <v>0</v>
      </c>
      <c r="EK161" s="326">
        <f t="shared" si="238"/>
        <v>0</v>
      </c>
      <c r="EL161" s="329">
        <f t="shared" si="166"/>
        <v>0</v>
      </c>
      <c r="EM161" s="329"/>
      <c r="EN161" s="372">
        <v>148</v>
      </c>
      <c r="EO161" s="95">
        <f t="shared" si="220"/>
        <v>0</v>
      </c>
      <c r="EP161" s="132"/>
      <c r="EQ161" s="95">
        <f t="shared" si="221"/>
        <v>0</v>
      </c>
      <c r="ER161" s="132"/>
      <c r="ES161" s="91"/>
      <c r="ET161" s="132"/>
      <c r="EU161" s="95">
        <f t="shared" si="222"/>
        <v>0</v>
      </c>
      <c r="EV161" s="132"/>
      <c r="EW161" s="327">
        <f t="shared" si="223"/>
        <v>0</v>
      </c>
      <c r="EX161" s="132"/>
      <c r="EY161" s="327">
        <f t="shared" si="176"/>
        <v>0</v>
      </c>
      <c r="EZ161" s="132"/>
      <c r="FA161" s="364">
        <f t="shared" si="239"/>
        <v>0</v>
      </c>
      <c r="FB161" s="95">
        <f t="shared" si="240"/>
        <v>0</v>
      </c>
      <c r="FC161" s="379">
        <f>(INDEX('30 year Cash Flow'!$H$50:$AK$50,1,'Monthly Loan Amortization'!A161)/12)*$EQ$9</f>
        <v>0</v>
      </c>
      <c r="FD161" s="326">
        <f t="shared" si="164"/>
        <v>0</v>
      </c>
      <c r="FE161" s="326">
        <f t="shared" si="165"/>
        <v>0</v>
      </c>
      <c r="FF161" s="326">
        <f t="shared" si="241"/>
        <v>0</v>
      </c>
      <c r="FG161" s="329">
        <f t="shared" si="167"/>
        <v>0</v>
      </c>
    </row>
    <row r="162" spans="1:163" x14ac:dyDescent="0.25">
      <c r="A162" s="132">
        <f t="shared" si="224"/>
        <v>13</v>
      </c>
      <c r="B162" s="71">
        <v>149</v>
      </c>
      <c r="C162" s="68">
        <f t="shared" si="177"/>
        <v>0</v>
      </c>
      <c r="E162" s="68">
        <f t="shared" si="178"/>
        <v>0</v>
      </c>
      <c r="G162" s="91"/>
      <c r="I162" s="68">
        <f t="shared" si="179"/>
        <v>0</v>
      </c>
      <c r="K162" s="72">
        <f t="shared" si="180"/>
        <v>0</v>
      </c>
      <c r="M162" s="72">
        <f t="shared" si="168"/>
        <v>0</v>
      </c>
      <c r="N162" s="66"/>
      <c r="O162" s="69"/>
      <c r="Q162" s="71">
        <v>149</v>
      </c>
      <c r="R162" s="68">
        <f t="shared" si="181"/>
        <v>0</v>
      </c>
      <c r="T162" s="68">
        <f t="shared" si="182"/>
        <v>0</v>
      </c>
      <c r="V162" s="91"/>
      <c r="X162" s="68">
        <f t="shared" si="183"/>
        <v>0</v>
      </c>
      <c r="Z162" s="72">
        <f t="shared" si="184"/>
        <v>0</v>
      </c>
      <c r="AB162" s="72" t="e">
        <f t="shared" si="169"/>
        <v>#REF!</v>
      </c>
      <c r="AD162" s="69"/>
      <c r="AF162" s="71">
        <v>149</v>
      </c>
      <c r="AG162" s="68">
        <f t="shared" si="185"/>
        <v>0</v>
      </c>
      <c r="AI162" s="68">
        <f t="shared" si="186"/>
        <v>0</v>
      </c>
      <c r="AK162" s="91"/>
      <c r="AM162" s="68">
        <f t="shared" si="187"/>
        <v>0</v>
      </c>
      <c r="AO162" s="72">
        <f t="shared" si="188"/>
        <v>0</v>
      </c>
      <c r="AQ162" s="72" t="e">
        <f t="shared" si="170"/>
        <v>#REF!</v>
      </c>
      <c r="AS162" s="69"/>
      <c r="AU162" s="71">
        <v>149</v>
      </c>
      <c r="AV162" s="68">
        <f t="shared" si="189"/>
        <v>0</v>
      </c>
      <c r="AX162" s="68">
        <f t="shared" si="190"/>
        <v>0</v>
      </c>
      <c r="AZ162" s="91"/>
      <c r="BB162" s="68">
        <f t="shared" si="191"/>
        <v>0</v>
      </c>
      <c r="BD162" s="72">
        <f t="shared" si="192"/>
        <v>0</v>
      </c>
      <c r="BF162" s="72" t="e">
        <f t="shared" si="171"/>
        <v>#REF!</v>
      </c>
      <c r="BG162" s="72"/>
      <c r="BH162" s="71">
        <v>149</v>
      </c>
      <c r="BI162" s="68">
        <f t="shared" si="193"/>
        <v>0</v>
      </c>
      <c r="BJ162" s="132"/>
      <c r="BK162" s="68">
        <f t="shared" si="194"/>
        <v>0</v>
      </c>
      <c r="BL162" s="132"/>
      <c r="BM162" s="91"/>
      <c r="BN162" s="132"/>
      <c r="BO162" s="68">
        <f t="shared" si="195"/>
        <v>0</v>
      </c>
      <c r="BP162" s="132"/>
      <c r="BQ162" s="72">
        <f t="shared" si="196"/>
        <v>0</v>
      </c>
      <c r="BR162" s="132"/>
      <c r="BS162" s="72">
        <f t="shared" si="172"/>
        <v>0</v>
      </c>
      <c r="BT162" s="72"/>
      <c r="BU162" s="326">
        <f t="shared" si="225"/>
        <v>0</v>
      </c>
      <c r="BV162" s="326">
        <f t="shared" si="197"/>
        <v>0</v>
      </c>
      <c r="BW162" s="326">
        <f t="shared" si="198"/>
        <v>0</v>
      </c>
      <c r="BX162" s="326">
        <f t="shared" si="199"/>
        <v>0</v>
      </c>
      <c r="BY162" s="326">
        <f t="shared" si="200"/>
        <v>0</v>
      </c>
      <c r="BZ162" s="326">
        <f t="shared" si="226"/>
        <v>0</v>
      </c>
      <c r="CA162" s="329">
        <f t="shared" si="201"/>
        <v>0</v>
      </c>
      <c r="CB162" s="132"/>
      <c r="CC162" s="71">
        <v>149</v>
      </c>
      <c r="CD162" s="68">
        <f t="shared" si="202"/>
        <v>0</v>
      </c>
      <c r="CE162" s="132"/>
      <c r="CF162" s="68">
        <f t="shared" si="203"/>
        <v>0</v>
      </c>
      <c r="CG162" s="132"/>
      <c r="CH162" s="91"/>
      <c r="CI162" s="132"/>
      <c r="CJ162" s="68">
        <f t="shared" si="204"/>
        <v>0</v>
      </c>
      <c r="CK162" s="132"/>
      <c r="CL162" s="72">
        <f t="shared" si="205"/>
        <v>0</v>
      </c>
      <c r="CM162" s="132"/>
      <c r="CN162" s="72">
        <f t="shared" si="173"/>
        <v>0</v>
      </c>
      <c r="CO162" s="132"/>
      <c r="CP162" s="326">
        <f t="shared" si="227"/>
        <v>0</v>
      </c>
      <c r="CQ162" s="326">
        <f t="shared" si="228"/>
        <v>0</v>
      </c>
      <c r="CR162" s="326">
        <f t="shared" si="229"/>
        <v>0</v>
      </c>
      <c r="CS162" s="326">
        <f t="shared" si="206"/>
        <v>0</v>
      </c>
      <c r="CT162" s="326">
        <f t="shared" si="207"/>
        <v>0</v>
      </c>
      <c r="CU162" s="326">
        <f t="shared" si="230"/>
        <v>0</v>
      </c>
      <c r="CV162" s="329">
        <f t="shared" si="208"/>
        <v>0</v>
      </c>
      <c r="CW162" s="69"/>
      <c r="CX162" s="71">
        <v>149</v>
      </c>
      <c r="CY162" s="68">
        <f t="shared" si="209"/>
        <v>0</v>
      </c>
      <c r="CZ162" s="132"/>
      <c r="DA162" s="68">
        <f t="shared" si="210"/>
        <v>0</v>
      </c>
      <c r="DB162" s="132"/>
      <c r="DC162" s="91"/>
      <c r="DD162" s="132"/>
      <c r="DE162" s="68">
        <f t="shared" si="211"/>
        <v>0</v>
      </c>
      <c r="DF162" s="132"/>
      <c r="DG162" s="72">
        <f t="shared" si="212"/>
        <v>0</v>
      </c>
      <c r="DH162" s="132"/>
      <c r="DI162" s="72">
        <f t="shared" si="174"/>
        <v>0</v>
      </c>
      <c r="DJ162" s="72"/>
      <c r="DK162" s="326">
        <f t="shared" si="231"/>
        <v>0</v>
      </c>
      <c r="DL162" s="326">
        <f t="shared" si="232"/>
        <v>0</v>
      </c>
      <c r="DM162" s="326">
        <f t="shared" si="213"/>
        <v>0</v>
      </c>
      <c r="DN162" s="326">
        <f t="shared" si="214"/>
        <v>0</v>
      </c>
      <c r="DO162" s="326">
        <f t="shared" si="215"/>
        <v>0</v>
      </c>
      <c r="DP162" s="326">
        <f t="shared" si="233"/>
        <v>0</v>
      </c>
      <c r="DQ162" s="329">
        <f t="shared" si="234"/>
        <v>0</v>
      </c>
      <c r="DR162" s="72"/>
      <c r="DS162" s="372">
        <v>149</v>
      </c>
      <c r="DT162" s="68">
        <f t="shared" si="216"/>
        <v>0</v>
      </c>
      <c r="DV162" s="68">
        <f t="shared" si="217"/>
        <v>0</v>
      </c>
      <c r="DX162" s="91"/>
      <c r="DZ162" s="68">
        <f t="shared" si="218"/>
        <v>0</v>
      </c>
      <c r="EA162" s="132"/>
      <c r="EB162" s="72">
        <f t="shared" si="219"/>
        <v>0</v>
      </c>
      <c r="EC162" s="132"/>
      <c r="ED162" s="72">
        <f t="shared" si="175"/>
        <v>0</v>
      </c>
      <c r="EF162" s="364">
        <f t="shared" si="235"/>
        <v>0</v>
      </c>
      <c r="EG162" s="95">
        <f t="shared" si="236"/>
        <v>0</v>
      </c>
      <c r="EH162" s="379">
        <f>(INDEX('30 year Cash Flow'!$H$50:$AK$50,1,'Monthly Loan Amortization'!A162)/12)*$DV$9</f>
        <v>0</v>
      </c>
      <c r="EI162" s="326">
        <f t="shared" si="237"/>
        <v>0</v>
      </c>
      <c r="EJ162" s="326">
        <f t="shared" si="163"/>
        <v>0</v>
      </c>
      <c r="EK162" s="326">
        <f t="shared" si="238"/>
        <v>0</v>
      </c>
      <c r="EL162" s="329">
        <f t="shared" si="166"/>
        <v>0</v>
      </c>
      <c r="EM162" s="329"/>
      <c r="EN162" s="372">
        <v>149</v>
      </c>
      <c r="EO162" s="95">
        <f t="shared" si="220"/>
        <v>0</v>
      </c>
      <c r="EP162" s="132"/>
      <c r="EQ162" s="95">
        <f t="shared" si="221"/>
        <v>0</v>
      </c>
      <c r="ER162" s="132"/>
      <c r="ES162" s="91"/>
      <c r="ET162" s="132"/>
      <c r="EU162" s="95">
        <f t="shared" si="222"/>
        <v>0</v>
      </c>
      <c r="EV162" s="132"/>
      <c r="EW162" s="327">
        <f t="shared" si="223"/>
        <v>0</v>
      </c>
      <c r="EX162" s="132"/>
      <c r="EY162" s="327">
        <f t="shared" si="176"/>
        <v>0</v>
      </c>
      <c r="EZ162" s="132"/>
      <c r="FA162" s="364">
        <f t="shared" si="239"/>
        <v>0</v>
      </c>
      <c r="FB162" s="95">
        <f t="shared" si="240"/>
        <v>0</v>
      </c>
      <c r="FC162" s="379">
        <f>(INDEX('30 year Cash Flow'!$H$50:$AK$50,1,'Monthly Loan Amortization'!A162)/12)*$EQ$9</f>
        <v>0</v>
      </c>
      <c r="FD162" s="326">
        <f t="shared" si="164"/>
        <v>0</v>
      </c>
      <c r="FE162" s="326">
        <f t="shared" si="165"/>
        <v>0</v>
      </c>
      <c r="FF162" s="326">
        <f t="shared" si="241"/>
        <v>0</v>
      </c>
      <c r="FG162" s="329">
        <f t="shared" si="167"/>
        <v>0</v>
      </c>
    </row>
    <row r="163" spans="1:163" x14ac:dyDescent="0.25">
      <c r="A163" s="132">
        <f t="shared" si="224"/>
        <v>13</v>
      </c>
      <c r="B163" s="71">
        <v>150</v>
      </c>
      <c r="C163" s="68">
        <f t="shared" si="177"/>
        <v>0</v>
      </c>
      <c r="E163" s="68">
        <f t="shared" si="178"/>
        <v>0</v>
      </c>
      <c r="G163" s="91"/>
      <c r="I163" s="68">
        <f t="shared" si="179"/>
        <v>0</v>
      </c>
      <c r="K163" s="72">
        <f t="shared" si="180"/>
        <v>0</v>
      </c>
      <c r="M163" s="72">
        <f t="shared" si="168"/>
        <v>0</v>
      </c>
      <c r="N163" s="66"/>
      <c r="O163" s="69"/>
      <c r="Q163" s="71">
        <v>150</v>
      </c>
      <c r="R163" s="68">
        <f t="shared" si="181"/>
        <v>0</v>
      </c>
      <c r="T163" s="68">
        <f t="shared" si="182"/>
        <v>0</v>
      </c>
      <c r="V163" s="91"/>
      <c r="X163" s="68">
        <f t="shared" si="183"/>
        <v>0</v>
      </c>
      <c r="Z163" s="72">
        <f t="shared" si="184"/>
        <v>0</v>
      </c>
      <c r="AB163" s="72" t="e">
        <f t="shared" si="169"/>
        <v>#REF!</v>
      </c>
      <c r="AD163" s="69"/>
      <c r="AF163" s="71">
        <v>150</v>
      </c>
      <c r="AG163" s="68">
        <f t="shared" si="185"/>
        <v>0</v>
      </c>
      <c r="AI163" s="68">
        <f t="shared" si="186"/>
        <v>0</v>
      </c>
      <c r="AK163" s="91"/>
      <c r="AM163" s="68">
        <f t="shared" si="187"/>
        <v>0</v>
      </c>
      <c r="AO163" s="72">
        <f t="shared" si="188"/>
        <v>0</v>
      </c>
      <c r="AQ163" s="72" t="e">
        <f t="shared" si="170"/>
        <v>#REF!</v>
      </c>
      <c r="AS163" s="69"/>
      <c r="AU163" s="71">
        <v>150</v>
      </c>
      <c r="AV163" s="68">
        <f t="shared" si="189"/>
        <v>0</v>
      </c>
      <c r="AX163" s="68">
        <f t="shared" si="190"/>
        <v>0</v>
      </c>
      <c r="AZ163" s="91"/>
      <c r="BB163" s="68">
        <f t="shared" si="191"/>
        <v>0</v>
      </c>
      <c r="BD163" s="72">
        <f t="shared" si="192"/>
        <v>0</v>
      </c>
      <c r="BF163" s="72" t="e">
        <f t="shared" si="171"/>
        <v>#REF!</v>
      </c>
      <c r="BG163" s="72"/>
      <c r="BH163" s="71">
        <v>150</v>
      </c>
      <c r="BI163" s="68">
        <f t="shared" si="193"/>
        <v>0</v>
      </c>
      <c r="BJ163" s="132"/>
      <c r="BK163" s="68">
        <f t="shared" si="194"/>
        <v>0</v>
      </c>
      <c r="BL163" s="132"/>
      <c r="BM163" s="91"/>
      <c r="BN163" s="132"/>
      <c r="BO163" s="68">
        <f t="shared" si="195"/>
        <v>0</v>
      </c>
      <c r="BP163" s="132"/>
      <c r="BQ163" s="72">
        <f t="shared" si="196"/>
        <v>0</v>
      </c>
      <c r="BR163" s="132"/>
      <c r="BS163" s="72">
        <f t="shared" si="172"/>
        <v>0</v>
      </c>
      <c r="BT163" s="72"/>
      <c r="BU163" s="326">
        <f t="shared" si="225"/>
        <v>0</v>
      </c>
      <c r="BV163" s="326">
        <f t="shared" si="197"/>
        <v>0</v>
      </c>
      <c r="BW163" s="326">
        <f t="shared" si="198"/>
        <v>0</v>
      </c>
      <c r="BX163" s="326">
        <f t="shared" si="199"/>
        <v>0</v>
      </c>
      <c r="BY163" s="326">
        <f t="shared" si="200"/>
        <v>0</v>
      </c>
      <c r="BZ163" s="326">
        <f t="shared" si="226"/>
        <v>0</v>
      </c>
      <c r="CA163" s="329">
        <f t="shared" si="201"/>
        <v>0</v>
      </c>
      <c r="CB163" s="132"/>
      <c r="CC163" s="71">
        <v>150</v>
      </c>
      <c r="CD163" s="68">
        <f t="shared" si="202"/>
        <v>0</v>
      </c>
      <c r="CE163" s="132"/>
      <c r="CF163" s="68">
        <f t="shared" si="203"/>
        <v>0</v>
      </c>
      <c r="CG163" s="132"/>
      <c r="CH163" s="91"/>
      <c r="CI163" s="132"/>
      <c r="CJ163" s="68">
        <f t="shared" si="204"/>
        <v>0</v>
      </c>
      <c r="CK163" s="132"/>
      <c r="CL163" s="72">
        <f t="shared" si="205"/>
        <v>0</v>
      </c>
      <c r="CM163" s="132"/>
      <c r="CN163" s="72">
        <f t="shared" si="173"/>
        <v>0</v>
      </c>
      <c r="CO163" s="132"/>
      <c r="CP163" s="326">
        <f t="shared" si="227"/>
        <v>0</v>
      </c>
      <c r="CQ163" s="326">
        <f t="shared" si="228"/>
        <v>0</v>
      </c>
      <c r="CR163" s="326">
        <f t="shared" si="229"/>
        <v>0</v>
      </c>
      <c r="CS163" s="326">
        <f t="shared" si="206"/>
        <v>0</v>
      </c>
      <c r="CT163" s="326">
        <f t="shared" si="207"/>
        <v>0</v>
      </c>
      <c r="CU163" s="326">
        <f t="shared" si="230"/>
        <v>0</v>
      </c>
      <c r="CV163" s="329">
        <f t="shared" si="208"/>
        <v>0</v>
      </c>
      <c r="CW163" s="69"/>
      <c r="CX163" s="71">
        <v>150</v>
      </c>
      <c r="CY163" s="68">
        <f t="shared" si="209"/>
        <v>0</v>
      </c>
      <c r="CZ163" s="132"/>
      <c r="DA163" s="68">
        <f t="shared" si="210"/>
        <v>0</v>
      </c>
      <c r="DB163" s="132"/>
      <c r="DC163" s="91"/>
      <c r="DD163" s="132"/>
      <c r="DE163" s="68">
        <f t="shared" si="211"/>
        <v>0</v>
      </c>
      <c r="DF163" s="132"/>
      <c r="DG163" s="72">
        <f t="shared" si="212"/>
        <v>0</v>
      </c>
      <c r="DH163" s="132"/>
      <c r="DI163" s="72">
        <f t="shared" si="174"/>
        <v>0</v>
      </c>
      <c r="DJ163" s="72"/>
      <c r="DK163" s="326">
        <f t="shared" si="231"/>
        <v>0</v>
      </c>
      <c r="DL163" s="326">
        <f t="shared" si="232"/>
        <v>0</v>
      </c>
      <c r="DM163" s="326">
        <f t="shared" si="213"/>
        <v>0</v>
      </c>
      <c r="DN163" s="326">
        <f t="shared" si="214"/>
        <v>0</v>
      </c>
      <c r="DO163" s="326">
        <f t="shared" si="215"/>
        <v>0</v>
      </c>
      <c r="DP163" s="326">
        <f t="shared" si="233"/>
        <v>0</v>
      </c>
      <c r="DQ163" s="329">
        <f t="shared" si="234"/>
        <v>0</v>
      </c>
      <c r="DR163" s="72"/>
      <c r="DS163" s="372">
        <v>150</v>
      </c>
      <c r="DT163" s="68">
        <f t="shared" si="216"/>
        <v>0</v>
      </c>
      <c r="DV163" s="68">
        <f t="shared" si="217"/>
        <v>0</v>
      </c>
      <c r="DX163" s="91"/>
      <c r="DZ163" s="68">
        <f t="shared" si="218"/>
        <v>0</v>
      </c>
      <c r="EA163" s="132"/>
      <c r="EB163" s="72">
        <f t="shared" si="219"/>
        <v>0</v>
      </c>
      <c r="EC163" s="132"/>
      <c r="ED163" s="72">
        <f t="shared" si="175"/>
        <v>0</v>
      </c>
      <c r="EF163" s="364">
        <f t="shared" si="235"/>
        <v>0</v>
      </c>
      <c r="EG163" s="95">
        <f t="shared" si="236"/>
        <v>0</v>
      </c>
      <c r="EH163" s="379">
        <f>(INDEX('30 year Cash Flow'!$H$50:$AK$50,1,'Monthly Loan Amortization'!A163)/12)*$DV$9</f>
        <v>0</v>
      </c>
      <c r="EI163" s="326">
        <f t="shared" si="237"/>
        <v>0</v>
      </c>
      <c r="EJ163" s="326">
        <f t="shared" si="163"/>
        <v>0</v>
      </c>
      <c r="EK163" s="326">
        <f t="shared" si="238"/>
        <v>0</v>
      </c>
      <c r="EL163" s="329">
        <f t="shared" si="166"/>
        <v>0</v>
      </c>
      <c r="EM163" s="329"/>
      <c r="EN163" s="372">
        <v>150</v>
      </c>
      <c r="EO163" s="95">
        <f t="shared" si="220"/>
        <v>0</v>
      </c>
      <c r="EP163" s="132"/>
      <c r="EQ163" s="95">
        <f t="shared" si="221"/>
        <v>0</v>
      </c>
      <c r="ER163" s="132"/>
      <c r="ES163" s="91"/>
      <c r="ET163" s="132"/>
      <c r="EU163" s="95">
        <f t="shared" si="222"/>
        <v>0</v>
      </c>
      <c r="EV163" s="132"/>
      <c r="EW163" s="327">
        <f t="shared" si="223"/>
        <v>0</v>
      </c>
      <c r="EX163" s="132"/>
      <c r="EY163" s="327">
        <f t="shared" si="176"/>
        <v>0</v>
      </c>
      <c r="EZ163" s="132"/>
      <c r="FA163" s="364">
        <f t="shared" si="239"/>
        <v>0</v>
      </c>
      <c r="FB163" s="95">
        <f t="shared" si="240"/>
        <v>0</v>
      </c>
      <c r="FC163" s="379">
        <f>(INDEX('30 year Cash Flow'!$H$50:$AK$50,1,'Monthly Loan Amortization'!A163)/12)*$EQ$9</f>
        <v>0</v>
      </c>
      <c r="FD163" s="326">
        <f t="shared" si="164"/>
        <v>0</v>
      </c>
      <c r="FE163" s="326">
        <f t="shared" si="165"/>
        <v>0</v>
      </c>
      <c r="FF163" s="326">
        <f t="shared" si="241"/>
        <v>0</v>
      </c>
      <c r="FG163" s="329">
        <f t="shared" si="167"/>
        <v>0</v>
      </c>
    </row>
    <row r="164" spans="1:163" x14ac:dyDescent="0.25">
      <c r="A164" s="132">
        <f t="shared" si="224"/>
        <v>13</v>
      </c>
      <c r="B164" s="71">
        <v>151</v>
      </c>
      <c r="C164" s="68">
        <f t="shared" si="177"/>
        <v>0</v>
      </c>
      <c r="E164" s="68">
        <f t="shared" si="178"/>
        <v>0</v>
      </c>
      <c r="G164" s="91"/>
      <c r="I164" s="68">
        <f t="shared" si="179"/>
        <v>0</v>
      </c>
      <c r="K164" s="72">
        <f t="shared" si="180"/>
        <v>0</v>
      </c>
      <c r="M164" s="72">
        <f t="shared" si="168"/>
        <v>0</v>
      </c>
      <c r="N164" s="66"/>
      <c r="O164" s="69"/>
      <c r="Q164" s="71">
        <v>151</v>
      </c>
      <c r="R164" s="68">
        <f t="shared" si="181"/>
        <v>0</v>
      </c>
      <c r="T164" s="68">
        <f t="shared" si="182"/>
        <v>0</v>
      </c>
      <c r="V164" s="91"/>
      <c r="X164" s="68">
        <f t="shared" si="183"/>
        <v>0</v>
      </c>
      <c r="Z164" s="72">
        <f t="shared" si="184"/>
        <v>0</v>
      </c>
      <c r="AB164" s="72" t="e">
        <f t="shared" si="169"/>
        <v>#REF!</v>
      </c>
      <c r="AD164" s="69"/>
      <c r="AF164" s="71">
        <v>151</v>
      </c>
      <c r="AG164" s="68">
        <f t="shared" si="185"/>
        <v>0</v>
      </c>
      <c r="AI164" s="68">
        <f t="shared" si="186"/>
        <v>0</v>
      </c>
      <c r="AK164" s="91"/>
      <c r="AM164" s="68">
        <f t="shared" si="187"/>
        <v>0</v>
      </c>
      <c r="AO164" s="72">
        <f t="shared" si="188"/>
        <v>0</v>
      </c>
      <c r="AQ164" s="72" t="e">
        <f t="shared" si="170"/>
        <v>#REF!</v>
      </c>
      <c r="AS164" s="69"/>
      <c r="AU164" s="71">
        <v>151</v>
      </c>
      <c r="AV164" s="68">
        <f t="shared" si="189"/>
        <v>0</v>
      </c>
      <c r="AX164" s="68">
        <f t="shared" si="190"/>
        <v>0</v>
      </c>
      <c r="AZ164" s="91"/>
      <c r="BB164" s="68">
        <f t="shared" si="191"/>
        <v>0</v>
      </c>
      <c r="BD164" s="72">
        <f t="shared" si="192"/>
        <v>0</v>
      </c>
      <c r="BF164" s="72" t="e">
        <f t="shared" si="171"/>
        <v>#REF!</v>
      </c>
      <c r="BG164" s="72"/>
      <c r="BH164" s="71">
        <v>151</v>
      </c>
      <c r="BI164" s="68">
        <f t="shared" si="193"/>
        <v>0</v>
      </c>
      <c r="BJ164" s="132"/>
      <c r="BK164" s="68">
        <f t="shared" si="194"/>
        <v>0</v>
      </c>
      <c r="BL164" s="132"/>
      <c r="BM164" s="91"/>
      <c r="BN164" s="132"/>
      <c r="BO164" s="68">
        <f t="shared" si="195"/>
        <v>0</v>
      </c>
      <c r="BP164" s="132"/>
      <c r="BQ164" s="72">
        <f t="shared" si="196"/>
        <v>0</v>
      </c>
      <c r="BR164" s="132"/>
      <c r="BS164" s="72">
        <f t="shared" si="172"/>
        <v>0</v>
      </c>
      <c r="BT164" s="72"/>
      <c r="BU164" s="326">
        <f t="shared" si="225"/>
        <v>0</v>
      </c>
      <c r="BV164" s="326">
        <f t="shared" si="197"/>
        <v>0</v>
      </c>
      <c r="BW164" s="326">
        <f t="shared" si="198"/>
        <v>0</v>
      </c>
      <c r="BX164" s="326">
        <f t="shared" si="199"/>
        <v>0</v>
      </c>
      <c r="BY164" s="326">
        <f t="shared" si="200"/>
        <v>0</v>
      </c>
      <c r="BZ164" s="326">
        <f t="shared" si="226"/>
        <v>0</v>
      </c>
      <c r="CA164" s="329">
        <f t="shared" si="201"/>
        <v>0</v>
      </c>
      <c r="CB164" s="132"/>
      <c r="CC164" s="71">
        <v>151</v>
      </c>
      <c r="CD164" s="68">
        <f t="shared" si="202"/>
        <v>0</v>
      </c>
      <c r="CE164" s="132"/>
      <c r="CF164" s="68">
        <f t="shared" si="203"/>
        <v>0</v>
      </c>
      <c r="CG164" s="132"/>
      <c r="CH164" s="91"/>
      <c r="CI164" s="132"/>
      <c r="CJ164" s="68">
        <f t="shared" si="204"/>
        <v>0</v>
      </c>
      <c r="CK164" s="132"/>
      <c r="CL164" s="72">
        <f t="shared" si="205"/>
        <v>0</v>
      </c>
      <c r="CM164" s="132"/>
      <c r="CN164" s="72">
        <f t="shared" si="173"/>
        <v>0</v>
      </c>
      <c r="CO164" s="132"/>
      <c r="CP164" s="326">
        <f t="shared" si="227"/>
        <v>0</v>
      </c>
      <c r="CQ164" s="326">
        <f t="shared" si="228"/>
        <v>0</v>
      </c>
      <c r="CR164" s="326">
        <f t="shared" si="229"/>
        <v>0</v>
      </c>
      <c r="CS164" s="326">
        <f t="shared" si="206"/>
        <v>0</v>
      </c>
      <c r="CT164" s="326">
        <f t="shared" si="207"/>
        <v>0</v>
      </c>
      <c r="CU164" s="326">
        <f t="shared" si="230"/>
        <v>0</v>
      </c>
      <c r="CV164" s="329">
        <f t="shared" si="208"/>
        <v>0</v>
      </c>
      <c r="CW164" s="69"/>
      <c r="CX164" s="71">
        <v>151</v>
      </c>
      <c r="CY164" s="68">
        <f t="shared" si="209"/>
        <v>0</v>
      </c>
      <c r="CZ164" s="132"/>
      <c r="DA164" s="68">
        <f t="shared" si="210"/>
        <v>0</v>
      </c>
      <c r="DB164" s="132"/>
      <c r="DC164" s="91"/>
      <c r="DD164" s="132"/>
      <c r="DE164" s="68">
        <f t="shared" si="211"/>
        <v>0</v>
      </c>
      <c r="DF164" s="132"/>
      <c r="DG164" s="72">
        <f t="shared" si="212"/>
        <v>0</v>
      </c>
      <c r="DH164" s="132"/>
      <c r="DI164" s="72">
        <f t="shared" si="174"/>
        <v>0</v>
      </c>
      <c r="DJ164" s="72"/>
      <c r="DK164" s="326">
        <f t="shared" si="231"/>
        <v>0</v>
      </c>
      <c r="DL164" s="326">
        <f t="shared" si="232"/>
        <v>0</v>
      </c>
      <c r="DM164" s="326">
        <f t="shared" si="213"/>
        <v>0</v>
      </c>
      <c r="DN164" s="326">
        <f t="shared" si="214"/>
        <v>0</v>
      </c>
      <c r="DO164" s="326">
        <f t="shared" si="215"/>
        <v>0</v>
      </c>
      <c r="DP164" s="326">
        <f t="shared" si="233"/>
        <v>0</v>
      </c>
      <c r="DQ164" s="329">
        <f t="shared" si="234"/>
        <v>0</v>
      </c>
      <c r="DR164" s="72"/>
      <c r="DS164" s="372">
        <v>151</v>
      </c>
      <c r="DT164" s="68">
        <f t="shared" si="216"/>
        <v>0</v>
      </c>
      <c r="DV164" s="68">
        <f t="shared" si="217"/>
        <v>0</v>
      </c>
      <c r="DX164" s="91"/>
      <c r="DZ164" s="68">
        <f t="shared" si="218"/>
        <v>0</v>
      </c>
      <c r="EA164" s="132"/>
      <c r="EB164" s="72">
        <f t="shared" si="219"/>
        <v>0</v>
      </c>
      <c r="EC164" s="132"/>
      <c r="ED164" s="72">
        <f t="shared" si="175"/>
        <v>0</v>
      </c>
      <c r="EF164" s="364">
        <f t="shared" si="235"/>
        <v>0</v>
      </c>
      <c r="EG164" s="95">
        <f t="shared" si="236"/>
        <v>0</v>
      </c>
      <c r="EH164" s="379">
        <f>(INDEX('30 year Cash Flow'!$H$50:$AK$50,1,'Monthly Loan Amortization'!A164)/12)*$DV$9</f>
        <v>0</v>
      </c>
      <c r="EI164" s="326">
        <f t="shared" si="237"/>
        <v>0</v>
      </c>
      <c r="EJ164" s="326">
        <f t="shared" si="163"/>
        <v>0</v>
      </c>
      <c r="EK164" s="326">
        <f t="shared" si="238"/>
        <v>0</v>
      </c>
      <c r="EL164" s="329">
        <f t="shared" si="166"/>
        <v>0</v>
      </c>
      <c r="EM164" s="329"/>
      <c r="EN164" s="372">
        <v>151</v>
      </c>
      <c r="EO164" s="95">
        <f t="shared" si="220"/>
        <v>0</v>
      </c>
      <c r="EP164" s="132"/>
      <c r="EQ164" s="95">
        <f t="shared" si="221"/>
        <v>0</v>
      </c>
      <c r="ER164" s="132"/>
      <c r="ES164" s="91"/>
      <c r="ET164" s="132"/>
      <c r="EU164" s="95">
        <f t="shared" si="222"/>
        <v>0</v>
      </c>
      <c r="EV164" s="132"/>
      <c r="EW164" s="327">
        <f t="shared" si="223"/>
        <v>0</v>
      </c>
      <c r="EX164" s="132"/>
      <c r="EY164" s="327">
        <f t="shared" si="176"/>
        <v>0</v>
      </c>
      <c r="EZ164" s="132"/>
      <c r="FA164" s="364">
        <f t="shared" si="239"/>
        <v>0</v>
      </c>
      <c r="FB164" s="95">
        <f t="shared" si="240"/>
        <v>0</v>
      </c>
      <c r="FC164" s="379">
        <f>(INDEX('30 year Cash Flow'!$H$50:$AK$50,1,'Monthly Loan Amortization'!A164)/12)*$EQ$9</f>
        <v>0</v>
      </c>
      <c r="FD164" s="326">
        <f t="shared" si="164"/>
        <v>0</v>
      </c>
      <c r="FE164" s="326">
        <f t="shared" si="165"/>
        <v>0</v>
      </c>
      <c r="FF164" s="326">
        <f t="shared" si="241"/>
        <v>0</v>
      </c>
      <c r="FG164" s="329">
        <f t="shared" si="167"/>
        <v>0</v>
      </c>
    </row>
    <row r="165" spans="1:163" x14ac:dyDescent="0.25">
      <c r="A165" s="132">
        <f t="shared" si="224"/>
        <v>13</v>
      </c>
      <c r="B165" s="71">
        <v>152</v>
      </c>
      <c r="C165" s="68">
        <f t="shared" si="177"/>
        <v>0</v>
      </c>
      <c r="E165" s="68">
        <f t="shared" si="178"/>
        <v>0</v>
      </c>
      <c r="G165" s="91"/>
      <c r="I165" s="68">
        <f t="shared" si="179"/>
        <v>0</v>
      </c>
      <c r="K165" s="72">
        <f t="shared" si="180"/>
        <v>0</v>
      </c>
      <c r="M165" s="72">
        <f t="shared" si="168"/>
        <v>0</v>
      </c>
      <c r="N165" s="66"/>
      <c r="O165" s="69"/>
      <c r="Q165" s="71">
        <v>152</v>
      </c>
      <c r="R165" s="68">
        <f t="shared" si="181"/>
        <v>0</v>
      </c>
      <c r="T165" s="68">
        <f t="shared" si="182"/>
        <v>0</v>
      </c>
      <c r="V165" s="91"/>
      <c r="X165" s="68">
        <f t="shared" si="183"/>
        <v>0</v>
      </c>
      <c r="Z165" s="72">
        <f t="shared" si="184"/>
        <v>0</v>
      </c>
      <c r="AB165" s="72" t="e">
        <f t="shared" si="169"/>
        <v>#REF!</v>
      </c>
      <c r="AD165" s="69"/>
      <c r="AF165" s="71">
        <v>152</v>
      </c>
      <c r="AG165" s="68">
        <f t="shared" si="185"/>
        <v>0</v>
      </c>
      <c r="AI165" s="68">
        <f t="shared" si="186"/>
        <v>0</v>
      </c>
      <c r="AK165" s="91"/>
      <c r="AM165" s="68">
        <f t="shared" si="187"/>
        <v>0</v>
      </c>
      <c r="AO165" s="72">
        <f t="shared" si="188"/>
        <v>0</v>
      </c>
      <c r="AQ165" s="72" t="e">
        <f t="shared" si="170"/>
        <v>#REF!</v>
      </c>
      <c r="AS165" s="69"/>
      <c r="AU165" s="71">
        <v>152</v>
      </c>
      <c r="AV165" s="68">
        <f t="shared" si="189"/>
        <v>0</v>
      </c>
      <c r="AX165" s="68">
        <f t="shared" si="190"/>
        <v>0</v>
      </c>
      <c r="AZ165" s="91"/>
      <c r="BB165" s="68">
        <f t="shared" si="191"/>
        <v>0</v>
      </c>
      <c r="BD165" s="72">
        <f t="shared" si="192"/>
        <v>0</v>
      </c>
      <c r="BF165" s="72" t="e">
        <f t="shared" si="171"/>
        <v>#REF!</v>
      </c>
      <c r="BG165" s="72"/>
      <c r="BH165" s="71">
        <v>152</v>
      </c>
      <c r="BI165" s="68">
        <f t="shared" si="193"/>
        <v>0</v>
      </c>
      <c r="BJ165" s="132"/>
      <c r="BK165" s="68">
        <f t="shared" si="194"/>
        <v>0</v>
      </c>
      <c r="BL165" s="132"/>
      <c r="BM165" s="91"/>
      <c r="BN165" s="132"/>
      <c r="BO165" s="68">
        <f t="shared" si="195"/>
        <v>0</v>
      </c>
      <c r="BP165" s="132"/>
      <c r="BQ165" s="72">
        <f t="shared" si="196"/>
        <v>0</v>
      </c>
      <c r="BR165" s="132"/>
      <c r="BS165" s="72">
        <f t="shared" si="172"/>
        <v>0</v>
      </c>
      <c r="BT165" s="72"/>
      <c r="BU165" s="326">
        <f t="shared" si="225"/>
        <v>0</v>
      </c>
      <c r="BV165" s="326">
        <f t="shared" si="197"/>
        <v>0</v>
      </c>
      <c r="BW165" s="326">
        <f t="shared" si="198"/>
        <v>0</v>
      </c>
      <c r="BX165" s="326">
        <f t="shared" si="199"/>
        <v>0</v>
      </c>
      <c r="BY165" s="326">
        <f t="shared" si="200"/>
        <v>0</v>
      </c>
      <c r="BZ165" s="326">
        <f t="shared" si="226"/>
        <v>0</v>
      </c>
      <c r="CA165" s="329">
        <f t="shared" si="201"/>
        <v>0</v>
      </c>
      <c r="CB165" s="132"/>
      <c r="CC165" s="71">
        <v>152</v>
      </c>
      <c r="CD165" s="68">
        <f t="shared" si="202"/>
        <v>0</v>
      </c>
      <c r="CE165" s="132"/>
      <c r="CF165" s="68">
        <f t="shared" si="203"/>
        <v>0</v>
      </c>
      <c r="CG165" s="132"/>
      <c r="CH165" s="91"/>
      <c r="CI165" s="132"/>
      <c r="CJ165" s="68">
        <f t="shared" si="204"/>
        <v>0</v>
      </c>
      <c r="CK165" s="132"/>
      <c r="CL165" s="72">
        <f t="shared" si="205"/>
        <v>0</v>
      </c>
      <c r="CM165" s="132"/>
      <c r="CN165" s="72">
        <f t="shared" si="173"/>
        <v>0</v>
      </c>
      <c r="CO165" s="132"/>
      <c r="CP165" s="326">
        <f t="shared" si="227"/>
        <v>0</v>
      </c>
      <c r="CQ165" s="326">
        <f t="shared" si="228"/>
        <v>0</v>
      </c>
      <c r="CR165" s="326">
        <f t="shared" si="229"/>
        <v>0</v>
      </c>
      <c r="CS165" s="326">
        <f t="shared" si="206"/>
        <v>0</v>
      </c>
      <c r="CT165" s="326">
        <f t="shared" si="207"/>
        <v>0</v>
      </c>
      <c r="CU165" s="326">
        <f t="shared" si="230"/>
        <v>0</v>
      </c>
      <c r="CV165" s="329">
        <f t="shared" si="208"/>
        <v>0</v>
      </c>
      <c r="CW165" s="69"/>
      <c r="CX165" s="71">
        <v>152</v>
      </c>
      <c r="CY165" s="68">
        <f t="shared" si="209"/>
        <v>0</v>
      </c>
      <c r="CZ165" s="132"/>
      <c r="DA165" s="68">
        <f t="shared" si="210"/>
        <v>0</v>
      </c>
      <c r="DB165" s="132"/>
      <c r="DC165" s="91"/>
      <c r="DD165" s="132"/>
      <c r="DE165" s="68">
        <f t="shared" si="211"/>
        <v>0</v>
      </c>
      <c r="DF165" s="132"/>
      <c r="DG165" s="72">
        <f t="shared" si="212"/>
        <v>0</v>
      </c>
      <c r="DH165" s="132"/>
      <c r="DI165" s="72">
        <f t="shared" si="174"/>
        <v>0</v>
      </c>
      <c r="DJ165" s="72"/>
      <c r="DK165" s="326">
        <f t="shared" si="231"/>
        <v>0</v>
      </c>
      <c r="DL165" s="326">
        <f t="shared" si="232"/>
        <v>0</v>
      </c>
      <c r="DM165" s="326">
        <f t="shared" si="213"/>
        <v>0</v>
      </c>
      <c r="DN165" s="326">
        <f t="shared" si="214"/>
        <v>0</v>
      </c>
      <c r="DO165" s="326">
        <f t="shared" si="215"/>
        <v>0</v>
      </c>
      <c r="DP165" s="326">
        <f t="shared" si="233"/>
        <v>0</v>
      </c>
      <c r="DQ165" s="329">
        <f t="shared" si="234"/>
        <v>0</v>
      </c>
      <c r="DR165" s="72"/>
      <c r="DS165" s="372">
        <v>152</v>
      </c>
      <c r="DT165" s="68">
        <f t="shared" si="216"/>
        <v>0</v>
      </c>
      <c r="DV165" s="68">
        <f t="shared" si="217"/>
        <v>0</v>
      </c>
      <c r="DX165" s="91"/>
      <c r="DZ165" s="68">
        <f t="shared" si="218"/>
        <v>0</v>
      </c>
      <c r="EA165" s="132"/>
      <c r="EB165" s="72">
        <f t="shared" si="219"/>
        <v>0</v>
      </c>
      <c r="EC165" s="132"/>
      <c r="ED165" s="72">
        <f t="shared" si="175"/>
        <v>0</v>
      </c>
      <c r="EF165" s="364">
        <f t="shared" si="235"/>
        <v>0</v>
      </c>
      <c r="EG165" s="95">
        <f t="shared" si="236"/>
        <v>0</v>
      </c>
      <c r="EH165" s="379">
        <f>(INDEX('30 year Cash Flow'!$H$50:$AK$50,1,'Monthly Loan Amortization'!A165)/12)*$DV$9</f>
        <v>0</v>
      </c>
      <c r="EI165" s="326">
        <f t="shared" si="237"/>
        <v>0</v>
      </c>
      <c r="EJ165" s="326">
        <f t="shared" si="163"/>
        <v>0</v>
      </c>
      <c r="EK165" s="326">
        <f t="shared" si="238"/>
        <v>0</v>
      </c>
      <c r="EL165" s="329">
        <f t="shared" si="166"/>
        <v>0</v>
      </c>
      <c r="EM165" s="329"/>
      <c r="EN165" s="372">
        <v>152</v>
      </c>
      <c r="EO165" s="95">
        <f t="shared" si="220"/>
        <v>0</v>
      </c>
      <c r="EP165" s="132"/>
      <c r="EQ165" s="95">
        <f t="shared" si="221"/>
        <v>0</v>
      </c>
      <c r="ER165" s="132"/>
      <c r="ES165" s="91"/>
      <c r="ET165" s="132"/>
      <c r="EU165" s="95">
        <f t="shared" si="222"/>
        <v>0</v>
      </c>
      <c r="EV165" s="132"/>
      <c r="EW165" s="327">
        <f t="shared" si="223"/>
        <v>0</v>
      </c>
      <c r="EX165" s="132"/>
      <c r="EY165" s="327">
        <f t="shared" si="176"/>
        <v>0</v>
      </c>
      <c r="EZ165" s="132"/>
      <c r="FA165" s="364">
        <f t="shared" si="239"/>
        <v>0</v>
      </c>
      <c r="FB165" s="95">
        <f t="shared" si="240"/>
        <v>0</v>
      </c>
      <c r="FC165" s="379">
        <f>(INDEX('30 year Cash Flow'!$H$50:$AK$50,1,'Monthly Loan Amortization'!A165)/12)*$EQ$9</f>
        <v>0</v>
      </c>
      <c r="FD165" s="326">
        <f t="shared" si="164"/>
        <v>0</v>
      </c>
      <c r="FE165" s="326">
        <f t="shared" si="165"/>
        <v>0</v>
      </c>
      <c r="FF165" s="326">
        <f t="shared" si="241"/>
        <v>0</v>
      </c>
      <c r="FG165" s="329">
        <f t="shared" si="167"/>
        <v>0</v>
      </c>
    </row>
    <row r="166" spans="1:163" x14ac:dyDescent="0.25">
      <c r="A166" s="132">
        <f t="shared" si="224"/>
        <v>13</v>
      </c>
      <c r="B166" s="71">
        <v>153</v>
      </c>
      <c r="C166" s="68">
        <f t="shared" si="177"/>
        <v>0</v>
      </c>
      <c r="E166" s="68">
        <f t="shared" si="178"/>
        <v>0</v>
      </c>
      <c r="G166" s="91"/>
      <c r="I166" s="68">
        <f t="shared" si="179"/>
        <v>0</v>
      </c>
      <c r="K166" s="72">
        <f t="shared" si="180"/>
        <v>0</v>
      </c>
      <c r="M166" s="72">
        <f t="shared" si="168"/>
        <v>0</v>
      </c>
      <c r="N166" s="66"/>
      <c r="O166" s="69"/>
      <c r="Q166" s="71">
        <v>153</v>
      </c>
      <c r="R166" s="68">
        <f t="shared" si="181"/>
        <v>0</v>
      </c>
      <c r="T166" s="68">
        <f t="shared" si="182"/>
        <v>0</v>
      </c>
      <c r="V166" s="91"/>
      <c r="X166" s="68">
        <f t="shared" si="183"/>
        <v>0</v>
      </c>
      <c r="Z166" s="72">
        <f t="shared" si="184"/>
        <v>0</v>
      </c>
      <c r="AB166" s="72" t="e">
        <f t="shared" si="169"/>
        <v>#REF!</v>
      </c>
      <c r="AD166" s="69"/>
      <c r="AF166" s="71">
        <v>153</v>
      </c>
      <c r="AG166" s="68">
        <f t="shared" si="185"/>
        <v>0</v>
      </c>
      <c r="AI166" s="68">
        <f t="shared" si="186"/>
        <v>0</v>
      </c>
      <c r="AK166" s="91"/>
      <c r="AM166" s="68">
        <f t="shared" si="187"/>
        <v>0</v>
      </c>
      <c r="AO166" s="72">
        <f t="shared" si="188"/>
        <v>0</v>
      </c>
      <c r="AQ166" s="72" t="e">
        <f t="shared" si="170"/>
        <v>#REF!</v>
      </c>
      <c r="AS166" s="69"/>
      <c r="AU166" s="71">
        <v>153</v>
      </c>
      <c r="AV166" s="68">
        <f t="shared" si="189"/>
        <v>0</v>
      </c>
      <c r="AX166" s="68">
        <f t="shared" si="190"/>
        <v>0</v>
      </c>
      <c r="AZ166" s="91"/>
      <c r="BB166" s="68">
        <f t="shared" si="191"/>
        <v>0</v>
      </c>
      <c r="BD166" s="72">
        <f t="shared" si="192"/>
        <v>0</v>
      </c>
      <c r="BF166" s="72" t="e">
        <f t="shared" si="171"/>
        <v>#REF!</v>
      </c>
      <c r="BG166" s="72"/>
      <c r="BH166" s="71">
        <v>153</v>
      </c>
      <c r="BI166" s="68">
        <f t="shared" si="193"/>
        <v>0</v>
      </c>
      <c r="BJ166" s="132"/>
      <c r="BK166" s="68">
        <f t="shared" si="194"/>
        <v>0</v>
      </c>
      <c r="BL166" s="132"/>
      <c r="BM166" s="91"/>
      <c r="BN166" s="132"/>
      <c r="BO166" s="68">
        <f t="shared" si="195"/>
        <v>0</v>
      </c>
      <c r="BP166" s="132"/>
      <c r="BQ166" s="72">
        <f t="shared" si="196"/>
        <v>0</v>
      </c>
      <c r="BR166" s="132"/>
      <c r="BS166" s="72">
        <f t="shared" si="172"/>
        <v>0</v>
      </c>
      <c r="BT166" s="72"/>
      <c r="BU166" s="326">
        <f t="shared" si="225"/>
        <v>0</v>
      </c>
      <c r="BV166" s="326">
        <f t="shared" si="197"/>
        <v>0</v>
      </c>
      <c r="BW166" s="326">
        <f t="shared" si="198"/>
        <v>0</v>
      </c>
      <c r="BX166" s="326">
        <f t="shared" si="199"/>
        <v>0</v>
      </c>
      <c r="BY166" s="326">
        <f t="shared" si="200"/>
        <v>0</v>
      </c>
      <c r="BZ166" s="326">
        <f t="shared" si="226"/>
        <v>0</v>
      </c>
      <c r="CA166" s="329">
        <f t="shared" si="201"/>
        <v>0</v>
      </c>
      <c r="CB166" s="132"/>
      <c r="CC166" s="71">
        <v>153</v>
      </c>
      <c r="CD166" s="68">
        <f t="shared" si="202"/>
        <v>0</v>
      </c>
      <c r="CE166" s="132"/>
      <c r="CF166" s="68">
        <f t="shared" si="203"/>
        <v>0</v>
      </c>
      <c r="CG166" s="132"/>
      <c r="CH166" s="91"/>
      <c r="CI166" s="132"/>
      <c r="CJ166" s="68">
        <f t="shared" si="204"/>
        <v>0</v>
      </c>
      <c r="CK166" s="132"/>
      <c r="CL166" s="72">
        <f t="shared" si="205"/>
        <v>0</v>
      </c>
      <c r="CM166" s="132"/>
      <c r="CN166" s="72">
        <f t="shared" si="173"/>
        <v>0</v>
      </c>
      <c r="CO166" s="132"/>
      <c r="CP166" s="326">
        <f t="shared" si="227"/>
        <v>0</v>
      </c>
      <c r="CQ166" s="326">
        <f t="shared" si="228"/>
        <v>0</v>
      </c>
      <c r="CR166" s="326">
        <f t="shared" si="229"/>
        <v>0</v>
      </c>
      <c r="CS166" s="326">
        <f t="shared" si="206"/>
        <v>0</v>
      </c>
      <c r="CT166" s="326">
        <f t="shared" si="207"/>
        <v>0</v>
      </c>
      <c r="CU166" s="326">
        <f t="shared" si="230"/>
        <v>0</v>
      </c>
      <c r="CV166" s="329">
        <f t="shared" si="208"/>
        <v>0</v>
      </c>
      <c r="CW166" s="69"/>
      <c r="CX166" s="71">
        <v>153</v>
      </c>
      <c r="CY166" s="68">
        <f t="shared" si="209"/>
        <v>0</v>
      </c>
      <c r="CZ166" s="132"/>
      <c r="DA166" s="68">
        <f t="shared" si="210"/>
        <v>0</v>
      </c>
      <c r="DB166" s="132"/>
      <c r="DC166" s="91"/>
      <c r="DD166" s="132"/>
      <c r="DE166" s="68">
        <f t="shared" si="211"/>
        <v>0</v>
      </c>
      <c r="DF166" s="132"/>
      <c r="DG166" s="72">
        <f t="shared" si="212"/>
        <v>0</v>
      </c>
      <c r="DH166" s="132"/>
      <c r="DI166" s="72">
        <f t="shared" si="174"/>
        <v>0</v>
      </c>
      <c r="DJ166" s="72"/>
      <c r="DK166" s="326">
        <f t="shared" si="231"/>
        <v>0</v>
      </c>
      <c r="DL166" s="326">
        <f t="shared" si="232"/>
        <v>0</v>
      </c>
      <c r="DM166" s="326">
        <f t="shared" si="213"/>
        <v>0</v>
      </c>
      <c r="DN166" s="326">
        <f t="shared" si="214"/>
        <v>0</v>
      </c>
      <c r="DO166" s="326">
        <f t="shared" si="215"/>
        <v>0</v>
      </c>
      <c r="DP166" s="326">
        <f t="shared" si="233"/>
        <v>0</v>
      </c>
      <c r="DQ166" s="329">
        <f t="shared" si="234"/>
        <v>0</v>
      </c>
      <c r="DR166" s="72"/>
      <c r="DS166" s="372">
        <v>153</v>
      </c>
      <c r="DT166" s="68">
        <f t="shared" si="216"/>
        <v>0</v>
      </c>
      <c r="DV166" s="68">
        <f t="shared" si="217"/>
        <v>0</v>
      </c>
      <c r="DX166" s="91"/>
      <c r="DZ166" s="68">
        <f t="shared" si="218"/>
        <v>0</v>
      </c>
      <c r="EA166" s="132"/>
      <c r="EB166" s="72">
        <f t="shared" si="219"/>
        <v>0</v>
      </c>
      <c r="EC166" s="132"/>
      <c r="ED166" s="72">
        <f t="shared" si="175"/>
        <v>0</v>
      </c>
      <c r="EF166" s="364">
        <f t="shared" si="235"/>
        <v>0</v>
      </c>
      <c r="EG166" s="95">
        <f t="shared" si="236"/>
        <v>0</v>
      </c>
      <c r="EH166" s="379">
        <f>(INDEX('30 year Cash Flow'!$H$50:$AK$50,1,'Monthly Loan Amortization'!A166)/12)*$DV$9</f>
        <v>0</v>
      </c>
      <c r="EI166" s="326">
        <f t="shared" si="237"/>
        <v>0</v>
      </c>
      <c r="EJ166" s="326">
        <f t="shared" si="163"/>
        <v>0</v>
      </c>
      <c r="EK166" s="326">
        <f t="shared" si="238"/>
        <v>0</v>
      </c>
      <c r="EL166" s="329">
        <f t="shared" si="166"/>
        <v>0</v>
      </c>
      <c r="EM166" s="329"/>
      <c r="EN166" s="372">
        <v>153</v>
      </c>
      <c r="EO166" s="95">
        <f t="shared" si="220"/>
        <v>0</v>
      </c>
      <c r="EP166" s="132"/>
      <c r="EQ166" s="95">
        <f t="shared" si="221"/>
        <v>0</v>
      </c>
      <c r="ER166" s="132"/>
      <c r="ES166" s="91"/>
      <c r="ET166" s="132"/>
      <c r="EU166" s="95">
        <f t="shared" si="222"/>
        <v>0</v>
      </c>
      <c r="EV166" s="132"/>
      <c r="EW166" s="327">
        <f t="shared" si="223"/>
        <v>0</v>
      </c>
      <c r="EX166" s="132"/>
      <c r="EY166" s="327">
        <f t="shared" si="176"/>
        <v>0</v>
      </c>
      <c r="EZ166" s="132"/>
      <c r="FA166" s="364">
        <f t="shared" si="239"/>
        <v>0</v>
      </c>
      <c r="FB166" s="95">
        <f t="shared" si="240"/>
        <v>0</v>
      </c>
      <c r="FC166" s="379">
        <f>(INDEX('30 year Cash Flow'!$H$50:$AK$50,1,'Monthly Loan Amortization'!A166)/12)*$EQ$9</f>
        <v>0</v>
      </c>
      <c r="FD166" s="326">
        <f t="shared" si="164"/>
        <v>0</v>
      </c>
      <c r="FE166" s="326">
        <f t="shared" si="165"/>
        <v>0</v>
      </c>
      <c r="FF166" s="326">
        <f t="shared" si="241"/>
        <v>0</v>
      </c>
      <c r="FG166" s="329">
        <f t="shared" si="167"/>
        <v>0</v>
      </c>
    </row>
    <row r="167" spans="1:163" x14ac:dyDescent="0.25">
      <c r="A167" s="132">
        <f t="shared" si="224"/>
        <v>13</v>
      </c>
      <c r="B167" s="71">
        <v>154</v>
      </c>
      <c r="C167" s="68">
        <f t="shared" si="177"/>
        <v>0</v>
      </c>
      <c r="E167" s="68">
        <f t="shared" si="178"/>
        <v>0</v>
      </c>
      <c r="G167" s="91"/>
      <c r="I167" s="68">
        <f t="shared" si="179"/>
        <v>0</v>
      </c>
      <c r="K167" s="72">
        <f t="shared" si="180"/>
        <v>0</v>
      </c>
      <c r="M167" s="72">
        <f t="shared" si="168"/>
        <v>0</v>
      </c>
      <c r="N167" s="66"/>
      <c r="O167" s="69"/>
      <c r="Q167" s="71">
        <v>154</v>
      </c>
      <c r="R167" s="68">
        <f t="shared" si="181"/>
        <v>0</v>
      </c>
      <c r="T167" s="68">
        <f t="shared" si="182"/>
        <v>0</v>
      </c>
      <c r="V167" s="91"/>
      <c r="X167" s="68">
        <f t="shared" si="183"/>
        <v>0</v>
      </c>
      <c r="Z167" s="72">
        <f t="shared" si="184"/>
        <v>0</v>
      </c>
      <c r="AB167" s="72" t="e">
        <f t="shared" si="169"/>
        <v>#REF!</v>
      </c>
      <c r="AD167" s="69"/>
      <c r="AF167" s="71">
        <v>154</v>
      </c>
      <c r="AG167" s="68">
        <f t="shared" si="185"/>
        <v>0</v>
      </c>
      <c r="AI167" s="68">
        <f t="shared" si="186"/>
        <v>0</v>
      </c>
      <c r="AK167" s="91"/>
      <c r="AM167" s="68">
        <f t="shared" si="187"/>
        <v>0</v>
      </c>
      <c r="AO167" s="72">
        <f t="shared" si="188"/>
        <v>0</v>
      </c>
      <c r="AQ167" s="72" t="e">
        <f t="shared" si="170"/>
        <v>#REF!</v>
      </c>
      <c r="AS167" s="69"/>
      <c r="AU167" s="71">
        <v>154</v>
      </c>
      <c r="AV167" s="68">
        <f t="shared" si="189"/>
        <v>0</v>
      </c>
      <c r="AX167" s="68">
        <f t="shared" si="190"/>
        <v>0</v>
      </c>
      <c r="AZ167" s="91"/>
      <c r="BB167" s="68">
        <f t="shared" si="191"/>
        <v>0</v>
      </c>
      <c r="BD167" s="72">
        <f t="shared" si="192"/>
        <v>0</v>
      </c>
      <c r="BF167" s="72" t="e">
        <f t="shared" si="171"/>
        <v>#REF!</v>
      </c>
      <c r="BG167" s="72"/>
      <c r="BH167" s="71">
        <v>154</v>
      </c>
      <c r="BI167" s="68">
        <f t="shared" si="193"/>
        <v>0</v>
      </c>
      <c r="BJ167" s="132"/>
      <c r="BK167" s="68">
        <f t="shared" si="194"/>
        <v>0</v>
      </c>
      <c r="BL167" s="132"/>
      <c r="BM167" s="91"/>
      <c r="BN167" s="132"/>
      <c r="BO167" s="68">
        <f t="shared" si="195"/>
        <v>0</v>
      </c>
      <c r="BP167" s="132"/>
      <c r="BQ167" s="72">
        <f t="shared" si="196"/>
        <v>0</v>
      </c>
      <c r="BR167" s="132"/>
      <c r="BS167" s="72">
        <f t="shared" si="172"/>
        <v>0</v>
      </c>
      <c r="BT167" s="72"/>
      <c r="BU167" s="326">
        <f t="shared" si="225"/>
        <v>0</v>
      </c>
      <c r="BV167" s="326">
        <f t="shared" si="197"/>
        <v>0</v>
      </c>
      <c r="BW167" s="326">
        <f t="shared" si="198"/>
        <v>0</v>
      </c>
      <c r="BX167" s="326">
        <f t="shared" si="199"/>
        <v>0</v>
      </c>
      <c r="BY167" s="326">
        <f t="shared" si="200"/>
        <v>0</v>
      </c>
      <c r="BZ167" s="326">
        <f t="shared" si="226"/>
        <v>0</v>
      </c>
      <c r="CA167" s="329">
        <f t="shared" si="201"/>
        <v>0</v>
      </c>
      <c r="CB167" s="132"/>
      <c r="CC167" s="71">
        <v>154</v>
      </c>
      <c r="CD167" s="68">
        <f t="shared" si="202"/>
        <v>0</v>
      </c>
      <c r="CE167" s="132"/>
      <c r="CF167" s="68">
        <f t="shared" si="203"/>
        <v>0</v>
      </c>
      <c r="CG167" s="132"/>
      <c r="CH167" s="91"/>
      <c r="CI167" s="132"/>
      <c r="CJ167" s="68">
        <f t="shared" si="204"/>
        <v>0</v>
      </c>
      <c r="CK167" s="132"/>
      <c r="CL167" s="72">
        <f t="shared" si="205"/>
        <v>0</v>
      </c>
      <c r="CM167" s="132"/>
      <c r="CN167" s="72">
        <f t="shared" si="173"/>
        <v>0</v>
      </c>
      <c r="CO167" s="132"/>
      <c r="CP167" s="326">
        <f t="shared" si="227"/>
        <v>0</v>
      </c>
      <c r="CQ167" s="326">
        <f t="shared" si="228"/>
        <v>0</v>
      </c>
      <c r="CR167" s="326">
        <f t="shared" si="229"/>
        <v>0</v>
      </c>
      <c r="CS167" s="326">
        <f t="shared" si="206"/>
        <v>0</v>
      </c>
      <c r="CT167" s="326">
        <f t="shared" si="207"/>
        <v>0</v>
      </c>
      <c r="CU167" s="326">
        <f t="shared" si="230"/>
        <v>0</v>
      </c>
      <c r="CV167" s="329">
        <f t="shared" si="208"/>
        <v>0</v>
      </c>
      <c r="CW167" s="69"/>
      <c r="CX167" s="71">
        <v>154</v>
      </c>
      <c r="CY167" s="68">
        <f t="shared" si="209"/>
        <v>0</v>
      </c>
      <c r="CZ167" s="132"/>
      <c r="DA167" s="68">
        <f t="shared" si="210"/>
        <v>0</v>
      </c>
      <c r="DB167" s="132"/>
      <c r="DC167" s="91"/>
      <c r="DD167" s="132"/>
      <c r="DE167" s="68">
        <f t="shared" si="211"/>
        <v>0</v>
      </c>
      <c r="DF167" s="132"/>
      <c r="DG167" s="72">
        <f t="shared" si="212"/>
        <v>0</v>
      </c>
      <c r="DH167" s="132"/>
      <c r="DI167" s="72">
        <f t="shared" si="174"/>
        <v>0</v>
      </c>
      <c r="DJ167" s="72"/>
      <c r="DK167" s="326">
        <f t="shared" si="231"/>
        <v>0</v>
      </c>
      <c r="DL167" s="326">
        <f t="shared" si="232"/>
        <v>0</v>
      </c>
      <c r="DM167" s="326">
        <f t="shared" si="213"/>
        <v>0</v>
      </c>
      <c r="DN167" s="326">
        <f t="shared" si="214"/>
        <v>0</v>
      </c>
      <c r="DO167" s="326">
        <f t="shared" si="215"/>
        <v>0</v>
      </c>
      <c r="DP167" s="326">
        <f t="shared" si="233"/>
        <v>0</v>
      </c>
      <c r="DQ167" s="329">
        <f t="shared" si="234"/>
        <v>0</v>
      </c>
      <c r="DR167" s="72"/>
      <c r="DS167" s="372">
        <v>154</v>
      </c>
      <c r="DT167" s="68">
        <f t="shared" si="216"/>
        <v>0</v>
      </c>
      <c r="DV167" s="68">
        <f t="shared" si="217"/>
        <v>0</v>
      </c>
      <c r="DX167" s="91"/>
      <c r="DZ167" s="68">
        <f t="shared" si="218"/>
        <v>0</v>
      </c>
      <c r="EA167" s="132"/>
      <c r="EB167" s="72">
        <f t="shared" si="219"/>
        <v>0</v>
      </c>
      <c r="EC167" s="132"/>
      <c r="ED167" s="72">
        <f t="shared" si="175"/>
        <v>0</v>
      </c>
      <c r="EF167" s="364">
        <f t="shared" si="235"/>
        <v>0</v>
      </c>
      <c r="EG167" s="95">
        <f t="shared" si="236"/>
        <v>0</v>
      </c>
      <c r="EH167" s="379">
        <f>(INDEX('30 year Cash Flow'!$H$50:$AK$50,1,'Monthly Loan Amortization'!A167)/12)*$DV$9</f>
        <v>0</v>
      </c>
      <c r="EI167" s="326">
        <f t="shared" si="237"/>
        <v>0</v>
      </c>
      <c r="EJ167" s="326">
        <f t="shared" ref="EJ167:EJ230" si="242">IF(EH167&gt;EG167,EH167-EG167,0)</f>
        <v>0</v>
      </c>
      <c r="EK167" s="326">
        <f t="shared" si="238"/>
        <v>0</v>
      </c>
      <c r="EL167" s="329">
        <f t="shared" si="166"/>
        <v>0</v>
      </c>
      <c r="EM167" s="329"/>
      <c r="EN167" s="372">
        <v>154</v>
      </c>
      <c r="EO167" s="95">
        <f t="shared" si="220"/>
        <v>0</v>
      </c>
      <c r="EP167" s="132"/>
      <c r="EQ167" s="95">
        <f t="shared" si="221"/>
        <v>0</v>
      </c>
      <c r="ER167" s="132"/>
      <c r="ES167" s="91"/>
      <c r="ET167" s="132"/>
      <c r="EU167" s="95">
        <f t="shared" si="222"/>
        <v>0</v>
      </c>
      <c r="EV167" s="132"/>
      <c r="EW167" s="327">
        <f t="shared" si="223"/>
        <v>0</v>
      </c>
      <c r="EX167" s="132"/>
      <c r="EY167" s="327">
        <f t="shared" si="176"/>
        <v>0</v>
      </c>
      <c r="EZ167" s="132"/>
      <c r="FA167" s="364">
        <f t="shared" si="239"/>
        <v>0</v>
      </c>
      <c r="FB167" s="95">
        <f t="shared" si="240"/>
        <v>0</v>
      </c>
      <c r="FC167" s="379">
        <f>(INDEX('30 year Cash Flow'!$H$50:$AK$50,1,'Monthly Loan Amortization'!A167)/12)*$EQ$9</f>
        <v>0</v>
      </c>
      <c r="FD167" s="326">
        <f t="shared" ref="FD167:FD230" si="243">IF(FC167&lt;=FB167,FC167,FB167)</f>
        <v>0</v>
      </c>
      <c r="FE167" s="326">
        <f t="shared" ref="FE167:FE230" si="244">IF(FC167&gt;FB167,FC167-FB167,0)</f>
        <v>0</v>
      </c>
      <c r="FF167" s="326">
        <f t="shared" si="241"/>
        <v>0</v>
      </c>
      <c r="FG167" s="329">
        <f t="shared" si="167"/>
        <v>0</v>
      </c>
    </row>
    <row r="168" spans="1:163" x14ac:dyDescent="0.25">
      <c r="A168" s="132">
        <f t="shared" si="224"/>
        <v>13</v>
      </c>
      <c r="B168" s="71">
        <v>155</v>
      </c>
      <c r="C168" s="68">
        <f t="shared" si="177"/>
        <v>0</v>
      </c>
      <c r="E168" s="68">
        <f t="shared" si="178"/>
        <v>0</v>
      </c>
      <c r="G168" s="91"/>
      <c r="I168" s="68">
        <f t="shared" si="179"/>
        <v>0</v>
      </c>
      <c r="K168" s="72">
        <f t="shared" si="180"/>
        <v>0</v>
      </c>
      <c r="M168" s="72">
        <f t="shared" si="168"/>
        <v>0</v>
      </c>
      <c r="N168" s="66"/>
      <c r="O168" s="69"/>
      <c r="Q168" s="71">
        <v>155</v>
      </c>
      <c r="R168" s="68">
        <f t="shared" si="181"/>
        <v>0</v>
      </c>
      <c r="T168" s="68">
        <f t="shared" si="182"/>
        <v>0</v>
      </c>
      <c r="V168" s="91"/>
      <c r="X168" s="68">
        <f t="shared" si="183"/>
        <v>0</v>
      </c>
      <c r="Z168" s="72">
        <f t="shared" si="184"/>
        <v>0</v>
      </c>
      <c r="AB168" s="72" t="e">
        <f t="shared" si="169"/>
        <v>#REF!</v>
      </c>
      <c r="AD168" s="69"/>
      <c r="AF168" s="71">
        <v>155</v>
      </c>
      <c r="AG168" s="68">
        <f t="shared" si="185"/>
        <v>0</v>
      </c>
      <c r="AI168" s="68">
        <f t="shared" si="186"/>
        <v>0</v>
      </c>
      <c r="AK168" s="91"/>
      <c r="AM168" s="68">
        <f t="shared" si="187"/>
        <v>0</v>
      </c>
      <c r="AO168" s="72">
        <f t="shared" si="188"/>
        <v>0</v>
      </c>
      <c r="AQ168" s="72" t="e">
        <f t="shared" si="170"/>
        <v>#REF!</v>
      </c>
      <c r="AS168" s="69"/>
      <c r="AU168" s="71">
        <v>155</v>
      </c>
      <c r="AV168" s="68">
        <f t="shared" si="189"/>
        <v>0</v>
      </c>
      <c r="AX168" s="68">
        <f t="shared" si="190"/>
        <v>0</v>
      </c>
      <c r="AZ168" s="91"/>
      <c r="BB168" s="68">
        <f t="shared" si="191"/>
        <v>0</v>
      </c>
      <c r="BD168" s="72">
        <f t="shared" si="192"/>
        <v>0</v>
      </c>
      <c r="BF168" s="72" t="e">
        <f t="shared" si="171"/>
        <v>#REF!</v>
      </c>
      <c r="BG168" s="72"/>
      <c r="BH168" s="71">
        <v>155</v>
      </c>
      <c r="BI168" s="68">
        <f t="shared" si="193"/>
        <v>0</v>
      </c>
      <c r="BJ168" s="132"/>
      <c r="BK168" s="68">
        <f t="shared" si="194"/>
        <v>0</v>
      </c>
      <c r="BL168" s="132"/>
      <c r="BM168" s="91"/>
      <c r="BN168" s="132"/>
      <c r="BO168" s="68">
        <f t="shared" si="195"/>
        <v>0</v>
      </c>
      <c r="BP168" s="132"/>
      <c r="BQ168" s="72">
        <f t="shared" si="196"/>
        <v>0</v>
      </c>
      <c r="BR168" s="132"/>
      <c r="BS168" s="72">
        <f t="shared" si="172"/>
        <v>0</v>
      </c>
      <c r="BT168" s="72"/>
      <c r="BU168" s="326">
        <f t="shared" si="225"/>
        <v>0</v>
      </c>
      <c r="BV168" s="326">
        <f t="shared" si="197"/>
        <v>0</v>
      </c>
      <c r="BW168" s="326">
        <f t="shared" si="198"/>
        <v>0</v>
      </c>
      <c r="BX168" s="326">
        <f t="shared" si="199"/>
        <v>0</v>
      </c>
      <c r="BY168" s="326">
        <f t="shared" si="200"/>
        <v>0</v>
      </c>
      <c r="BZ168" s="326">
        <f t="shared" si="226"/>
        <v>0</v>
      </c>
      <c r="CA168" s="329">
        <f t="shared" si="201"/>
        <v>0</v>
      </c>
      <c r="CB168" s="132"/>
      <c r="CC168" s="71">
        <v>155</v>
      </c>
      <c r="CD168" s="68">
        <f t="shared" si="202"/>
        <v>0</v>
      </c>
      <c r="CE168" s="132"/>
      <c r="CF168" s="68">
        <f t="shared" si="203"/>
        <v>0</v>
      </c>
      <c r="CG168" s="132"/>
      <c r="CH168" s="91"/>
      <c r="CI168" s="132"/>
      <c r="CJ168" s="68">
        <f t="shared" si="204"/>
        <v>0</v>
      </c>
      <c r="CK168" s="132"/>
      <c r="CL168" s="72">
        <f t="shared" si="205"/>
        <v>0</v>
      </c>
      <c r="CM168" s="132"/>
      <c r="CN168" s="72">
        <f t="shared" si="173"/>
        <v>0</v>
      </c>
      <c r="CO168" s="132"/>
      <c r="CP168" s="326">
        <f t="shared" si="227"/>
        <v>0</v>
      </c>
      <c r="CQ168" s="326">
        <f t="shared" si="228"/>
        <v>0</v>
      </c>
      <c r="CR168" s="326">
        <f t="shared" si="229"/>
        <v>0</v>
      </c>
      <c r="CS168" s="326">
        <f t="shared" si="206"/>
        <v>0</v>
      </c>
      <c r="CT168" s="326">
        <f t="shared" si="207"/>
        <v>0</v>
      </c>
      <c r="CU168" s="326">
        <f t="shared" si="230"/>
        <v>0</v>
      </c>
      <c r="CV168" s="329">
        <f t="shared" si="208"/>
        <v>0</v>
      </c>
      <c r="CW168" s="69"/>
      <c r="CX168" s="71">
        <v>155</v>
      </c>
      <c r="CY168" s="68">
        <f t="shared" si="209"/>
        <v>0</v>
      </c>
      <c r="CZ168" s="132"/>
      <c r="DA168" s="68">
        <f t="shared" si="210"/>
        <v>0</v>
      </c>
      <c r="DB168" s="132"/>
      <c r="DC168" s="91"/>
      <c r="DD168" s="132"/>
      <c r="DE168" s="68">
        <f t="shared" si="211"/>
        <v>0</v>
      </c>
      <c r="DF168" s="132"/>
      <c r="DG168" s="72">
        <f t="shared" si="212"/>
        <v>0</v>
      </c>
      <c r="DH168" s="132"/>
      <c r="DI168" s="72">
        <f t="shared" si="174"/>
        <v>0</v>
      </c>
      <c r="DJ168" s="72"/>
      <c r="DK168" s="326">
        <f t="shared" si="231"/>
        <v>0</v>
      </c>
      <c r="DL168" s="326">
        <f t="shared" si="232"/>
        <v>0</v>
      </c>
      <c r="DM168" s="326">
        <f t="shared" si="213"/>
        <v>0</v>
      </c>
      <c r="DN168" s="326">
        <f t="shared" si="214"/>
        <v>0</v>
      </c>
      <c r="DO168" s="326">
        <f t="shared" si="215"/>
        <v>0</v>
      </c>
      <c r="DP168" s="326">
        <f t="shared" si="233"/>
        <v>0</v>
      </c>
      <c r="DQ168" s="329">
        <f t="shared" si="234"/>
        <v>0</v>
      </c>
      <c r="DR168" s="72"/>
      <c r="DS168" s="372">
        <v>155</v>
      </c>
      <c r="DT168" s="68">
        <f t="shared" si="216"/>
        <v>0</v>
      </c>
      <c r="DV168" s="68">
        <f t="shared" si="217"/>
        <v>0</v>
      </c>
      <c r="DX168" s="91"/>
      <c r="DZ168" s="68">
        <f t="shared" si="218"/>
        <v>0</v>
      </c>
      <c r="EA168" s="132"/>
      <c r="EB168" s="72">
        <f t="shared" si="219"/>
        <v>0</v>
      </c>
      <c r="EC168" s="132"/>
      <c r="ED168" s="72">
        <f t="shared" si="175"/>
        <v>0</v>
      </c>
      <c r="EF168" s="364">
        <f t="shared" si="235"/>
        <v>0</v>
      </c>
      <c r="EG168" s="95">
        <f t="shared" si="236"/>
        <v>0</v>
      </c>
      <c r="EH168" s="379">
        <f>(INDEX('30 year Cash Flow'!$H$50:$AK$50,1,'Monthly Loan Amortization'!A168)/12)*$DV$9</f>
        <v>0</v>
      </c>
      <c r="EI168" s="326">
        <f t="shared" si="237"/>
        <v>0</v>
      </c>
      <c r="EJ168" s="326">
        <f t="shared" si="242"/>
        <v>0</v>
      </c>
      <c r="EK168" s="326">
        <f t="shared" si="238"/>
        <v>0</v>
      </c>
      <c r="EL168" s="329">
        <f t="shared" si="166"/>
        <v>0</v>
      </c>
      <c r="EM168" s="329"/>
      <c r="EN168" s="372">
        <v>155</v>
      </c>
      <c r="EO168" s="95">
        <f t="shared" si="220"/>
        <v>0</v>
      </c>
      <c r="EP168" s="132"/>
      <c r="EQ168" s="95">
        <f t="shared" si="221"/>
        <v>0</v>
      </c>
      <c r="ER168" s="132"/>
      <c r="ES168" s="91"/>
      <c r="ET168" s="132"/>
      <c r="EU168" s="95">
        <f t="shared" si="222"/>
        <v>0</v>
      </c>
      <c r="EV168" s="132"/>
      <c r="EW168" s="327">
        <f t="shared" si="223"/>
        <v>0</v>
      </c>
      <c r="EX168" s="132"/>
      <c r="EY168" s="327">
        <f t="shared" si="176"/>
        <v>0</v>
      </c>
      <c r="EZ168" s="132"/>
      <c r="FA168" s="364">
        <f t="shared" si="239"/>
        <v>0</v>
      </c>
      <c r="FB168" s="95">
        <f t="shared" si="240"/>
        <v>0</v>
      </c>
      <c r="FC168" s="379">
        <f>(INDEX('30 year Cash Flow'!$H$50:$AK$50,1,'Monthly Loan Amortization'!A168)/12)*$EQ$9</f>
        <v>0</v>
      </c>
      <c r="FD168" s="326">
        <f t="shared" si="243"/>
        <v>0</v>
      </c>
      <c r="FE168" s="326">
        <f t="shared" si="244"/>
        <v>0</v>
      </c>
      <c r="FF168" s="326">
        <f t="shared" si="241"/>
        <v>0</v>
      </c>
      <c r="FG168" s="329">
        <f t="shared" si="167"/>
        <v>0</v>
      </c>
    </row>
    <row r="169" spans="1:163" x14ac:dyDescent="0.25">
      <c r="A169" s="132">
        <f t="shared" si="224"/>
        <v>13</v>
      </c>
      <c r="B169" s="71">
        <v>156</v>
      </c>
      <c r="C169" s="68">
        <f t="shared" si="177"/>
        <v>0</v>
      </c>
      <c r="E169" s="68">
        <f t="shared" si="178"/>
        <v>0</v>
      </c>
      <c r="G169" s="91"/>
      <c r="I169" s="68">
        <f t="shared" si="179"/>
        <v>0</v>
      </c>
      <c r="K169" s="72">
        <f t="shared" si="180"/>
        <v>0</v>
      </c>
      <c r="M169" s="72">
        <f t="shared" si="168"/>
        <v>0</v>
      </c>
      <c r="N169" s="66"/>
      <c r="O169" s="69"/>
      <c r="Q169" s="71">
        <v>156</v>
      </c>
      <c r="R169" s="68">
        <f t="shared" si="181"/>
        <v>0</v>
      </c>
      <c r="T169" s="68">
        <f t="shared" si="182"/>
        <v>0</v>
      </c>
      <c r="V169" s="91"/>
      <c r="X169" s="68">
        <f t="shared" si="183"/>
        <v>0</v>
      </c>
      <c r="Z169" s="72">
        <f t="shared" si="184"/>
        <v>0</v>
      </c>
      <c r="AB169" s="72" t="e">
        <f t="shared" si="169"/>
        <v>#REF!</v>
      </c>
      <c r="AD169" s="69"/>
      <c r="AF169" s="71">
        <v>156</v>
      </c>
      <c r="AG169" s="68">
        <f t="shared" si="185"/>
        <v>0</v>
      </c>
      <c r="AI169" s="68">
        <f t="shared" si="186"/>
        <v>0</v>
      </c>
      <c r="AK169" s="91"/>
      <c r="AM169" s="68">
        <f t="shared" si="187"/>
        <v>0</v>
      </c>
      <c r="AO169" s="72">
        <f t="shared" si="188"/>
        <v>0</v>
      </c>
      <c r="AQ169" s="72" t="e">
        <f t="shared" si="170"/>
        <v>#REF!</v>
      </c>
      <c r="AS169" s="69"/>
      <c r="AU169" s="71">
        <v>156</v>
      </c>
      <c r="AV169" s="68">
        <f t="shared" si="189"/>
        <v>0</v>
      </c>
      <c r="AX169" s="68">
        <f t="shared" si="190"/>
        <v>0</v>
      </c>
      <c r="AZ169" s="91"/>
      <c r="BB169" s="68">
        <f t="shared" si="191"/>
        <v>0</v>
      </c>
      <c r="BD169" s="72">
        <f t="shared" si="192"/>
        <v>0</v>
      </c>
      <c r="BF169" s="72" t="e">
        <f t="shared" si="171"/>
        <v>#REF!</v>
      </c>
      <c r="BG169" s="72"/>
      <c r="BH169" s="71">
        <v>156</v>
      </c>
      <c r="BI169" s="68">
        <f t="shared" si="193"/>
        <v>0</v>
      </c>
      <c r="BJ169" s="132"/>
      <c r="BK169" s="68">
        <f t="shared" si="194"/>
        <v>0</v>
      </c>
      <c r="BL169" s="132"/>
      <c r="BM169" s="91"/>
      <c r="BN169" s="132"/>
      <c r="BO169" s="68">
        <f t="shared" si="195"/>
        <v>0</v>
      </c>
      <c r="BP169" s="132"/>
      <c r="BQ169" s="72">
        <f t="shared" si="196"/>
        <v>0</v>
      </c>
      <c r="BR169" s="132"/>
      <c r="BS169" s="72">
        <f t="shared" si="172"/>
        <v>0</v>
      </c>
      <c r="BT169" s="72"/>
      <c r="BU169" s="326">
        <f t="shared" si="225"/>
        <v>0</v>
      </c>
      <c r="BV169" s="326">
        <f t="shared" si="197"/>
        <v>0</v>
      </c>
      <c r="BW169" s="326">
        <f t="shared" si="198"/>
        <v>0</v>
      </c>
      <c r="BX169" s="326">
        <f t="shared" si="199"/>
        <v>0</v>
      </c>
      <c r="BY169" s="326">
        <f t="shared" si="200"/>
        <v>0</v>
      </c>
      <c r="BZ169" s="326">
        <f t="shared" si="226"/>
        <v>0</v>
      </c>
      <c r="CA169" s="329">
        <f t="shared" si="201"/>
        <v>0</v>
      </c>
      <c r="CB169" s="132"/>
      <c r="CC169" s="71">
        <v>156</v>
      </c>
      <c r="CD169" s="68">
        <f t="shared" si="202"/>
        <v>0</v>
      </c>
      <c r="CE169" s="132"/>
      <c r="CF169" s="68">
        <f t="shared" si="203"/>
        <v>0</v>
      </c>
      <c r="CG169" s="132"/>
      <c r="CH169" s="91"/>
      <c r="CI169" s="132"/>
      <c r="CJ169" s="68">
        <f t="shared" si="204"/>
        <v>0</v>
      </c>
      <c r="CK169" s="132"/>
      <c r="CL169" s="72">
        <f t="shared" si="205"/>
        <v>0</v>
      </c>
      <c r="CM169" s="132"/>
      <c r="CN169" s="72">
        <f t="shared" si="173"/>
        <v>0</v>
      </c>
      <c r="CO169" s="132"/>
      <c r="CP169" s="326">
        <f t="shared" si="227"/>
        <v>0</v>
      </c>
      <c r="CQ169" s="326">
        <f t="shared" si="228"/>
        <v>0</v>
      </c>
      <c r="CR169" s="326">
        <f t="shared" si="229"/>
        <v>0</v>
      </c>
      <c r="CS169" s="326">
        <f t="shared" si="206"/>
        <v>0</v>
      </c>
      <c r="CT169" s="326">
        <f t="shared" si="207"/>
        <v>0</v>
      </c>
      <c r="CU169" s="326">
        <f t="shared" si="230"/>
        <v>0</v>
      </c>
      <c r="CV169" s="329">
        <f t="shared" si="208"/>
        <v>0</v>
      </c>
      <c r="CW169" s="69"/>
      <c r="CX169" s="71">
        <v>156</v>
      </c>
      <c r="CY169" s="68">
        <f t="shared" si="209"/>
        <v>0</v>
      </c>
      <c r="CZ169" s="132"/>
      <c r="DA169" s="68">
        <f t="shared" si="210"/>
        <v>0</v>
      </c>
      <c r="DB169" s="132"/>
      <c r="DC169" s="91"/>
      <c r="DD169" s="132"/>
      <c r="DE169" s="68">
        <f t="shared" si="211"/>
        <v>0</v>
      </c>
      <c r="DF169" s="132"/>
      <c r="DG169" s="72">
        <f t="shared" si="212"/>
        <v>0</v>
      </c>
      <c r="DH169" s="132"/>
      <c r="DI169" s="72">
        <f t="shared" si="174"/>
        <v>0</v>
      </c>
      <c r="DJ169" s="72"/>
      <c r="DK169" s="326">
        <f t="shared" si="231"/>
        <v>0</v>
      </c>
      <c r="DL169" s="326">
        <f t="shared" si="232"/>
        <v>0</v>
      </c>
      <c r="DM169" s="326">
        <f t="shared" si="213"/>
        <v>0</v>
      </c>
      <c r="DN169" s="326">
        <f t="shared" si="214"/>
        <v>0</v>
      </c>
      <c r="DO169" s="326">
        <f t="shared" si="215"/>
        <v>0</v>
      </c>
      <c r="DP169" s="326">
        <f t="shared" si="233"/>
        <v>0</v>
      </c>
      <c r="DQ169" s="329">
        <f t="shared" si="234"/>
        <v>0</v>
      </c>
      <c r="DR169" s="72"/>
      <c r="DS169" s="372">
        <v>156</v>
      </c>
      <c r="DT169" s="68">
        <f t="shared" si="216"/>
        <v>0</v>
      </c>
      <c r="DV169" s="68">
        <f t="shared" si="217"/>
        <v>0</v>
      </c>
      <c r="DX169" s="91"/>
      <c r="DZ169" s="68">
        <f t="shared" si="218"/>
        <v>0</v>
      </c>
      <c r="EA169" s="132"/>
      <c r="EB169" s="72">
        <f t="shared" si="219"/>
        <v>0</v>
      </c>
      <c r="EC169" s="132"/>
      <c r="ED169" s="72">
        <f t="shared" si="175"/>
        <v>0</v>
      </c>
      <c r="EF169" s="364">
        <f t="shared" si="235"/>
        <v>0</v>
      </c>
      <c r="EG169" s="95">
        <f t="shared" si="236"/>
        <v>0</v>
      </c>
      <c r="EH169" s="379">
        <f>(INDEX('30 year Cash Flow'!$H$50:$AK$50,1,'Monthly Loan Amortization'!A169)/12)*$DV$9</f>
        <v>0</v>
      </c>
      <c r="EI169" s="326">
        <f t="shared" si="237"/>
        <v>0</v>
      </c>
      <c r="EJ169" s="326">
        <f t="shared" si="242"/>
        <v>0</v>
      </c>
      <c r="EK169" s="326">
        <f t="shared" si="238"/>
        <v>0</v>
      </c>
      <c r="EL169" s="329">
        <f t="shared" si="166"/>
        <v>0</v>
      </c>
      <c r="EM169" s="329"/>
      <c r="EN169" s="372">
        <v>156</v>
      </c>
      <c r="EO169" s="95">
        <f t="shared" si="220"/>
        <v>0</v>
      </c>
      <c r="EP169" s="132"/>
      <c r="EQ169" s="95">
        <f t="shared" si="221"/>
        <v>0</v>
      </c>
      <c r="ER169" s="132"/>
      <c r="ES169" s="91"/>
      <c r="ET169" s="132"/>
      <c r="EU169" s="95">
        <f t="shared" si="222"/>
        <v>0</v>
      </c>
      <c r="EV169" s="132"/>
      <c r="EW169" s="327">
        <f t="shared" si="223"/>
        <v>0</v>
      </c>
      <c r="EX169" s="132"/>
      <c r="EY169" s="327">
        <f t="shared" si="176"/>
        <v>0</v>
      </c>
      <c r="EZ169" s="132"/>
      <c r="FA169" s="364">
        <f t="shared" si="239"/>
        <v>0</v>
      </c>
      <c r="FB169" s="95">
        <f t="shared" si="240"/>
        <v>0</v>
      </c>
      <c r="FC169" s="379">
        <f>(INDEX('30 year Cash Flow'!$H$50:$AK$50,1,'Monthly Loan Amortization'!A169)/12)*$EQ$9</f>
        <v>0</v>
      </c>
      <c r="FD169" s="326">
        <f t="shared" si="243"/>
        <v>0</v>
      </c>
      <c r="FE169" s="326">
        <f t="shared" si="244"/>
        <v>0</v>
      </c>
      <c r="FF169" s="326">
        <f t="shared" si="241"/>
        <v>0</v>
      </c>
      <c r="FG169" s="329">
        <f t="shared" si="167"/>
        <v>0</v>
      </c>
    </row>
    <row r="170" spans="1:163" x14ac:dyDescent="0.25">
      <c r="A170" s="132">
        <f t="shared" si="224"/>
        <v>14</v>
      </c>
      <c r="B170" s="71">
        <v>157</v>
      </c>
      <c r="C170" s="68">
        <f t="shared" si="177"/>
        <v>0</v>
      </c>
      <c r="E170" s="68">
        <f t="shared" si="178"/>
        <v>0</v>
      </c>
      <c r="G170" s="91"/>
      <c r="I170" s="68">
        <f t="shared" si="179"/>
        <v>0</v>
      </c>
      <c r="K170" s="72">
        <f t="shared" si="180"/>
        <v>0</v>
      </c>
      <c r="M170" s="72">
        <f t="shared" si="168"/>
        <v>0</v>
      </c>
      <c r="N170" s="66"/>
      <c r="O170" s="69"/>
      <c r="Q170" s="71">
        <v>157</v>
      </c>
      <c r="R170" s="68">
        <f t="shared" si="181"/>
        <v>0</v>
      </c>
      <c r="T170" s="68">
        <f t="shared" si="182"/>
        <v>0</v>
      </c>
      <c r="V170" s="91"/>
      <c r="X170" s="68">
        <f t="shared" si="183"/>
        <v>0</v>
      </c>
      <c r="Z170" s="72">
        <f t="shared" si="184"/>
        <v>0</v>
      </c>
      <c r="AB170" s="72" t="e">
        <f t="shared" si="169"/>
        <v>#REF!</v>
      </c>
      <c r="AD170" s="69"/>
      <c r="AF170" s="71">
        <v>157</v>
      </c>
      <c r="AG170" s="68">
        <f t="shared" si="185"/>
        <v>0</v>
      </c>
      <c r="AI170" s="68">
        <f t="shared" si="186"/>
        <v>0</v>
      </c>
      <c r="AK170" s="91"/>
      <c r="AM170" s="68">
        <f t="shared" si="187"/>
        <v>0</v>
      </c>
      <c r="AO170" s="72">
        <f t="shared" si="188"/>
        <v>0</v>
      </c>
      <c r="AQ170" s="72" t="e">
        <f t="shared" si="170"/>
        <v>#REF!</v>
      </c>
      <c r="AS170" s="69"/>
      <c r="AU170" s="71">
        <v>157</v>
      </c>
      <c r="AV170" s="68">
        <f t="shared" si="189"/>
        <v>0</v>
      </c>
      <c r="AX170" s="68">
        <f t="shared" si="190"/>
        <v>0</v>
      </c>
      <c r="AZ170" s="91"/>
      <c r="BB170" s="68">
        <f t="shared" si="191"/>
        <v>0</v>
      </c>
      <c r="BD170" s="72">
        <f t="shared" si="192"/>
        <v>0</v>
      </c>
      <c r="BF170" s="72" t="e">
        <f t="shared" si="171"/>
        <v>#REF!</v>
      </c>
      <c r="BG170" s="72"/>
      <c r="BH170" s="71">
        <v>157</v>
      </c>
      <c r="BI170" s="68">
        <f t="shared" si="193"/>
        <v>0</v>
      </c>
      <c r="BJ170" s="132"/>
      <c r="BK170" s="68">
        <f t="shared" si="194"/>
        <v>0</v>
      </c>
      <c r="BL170" s="132"/>
      <c r="BM170" s="91"/>
      <c r="BN170" s="132"/>
      <c r="BO170" s="68">
        <f t="shared" si="195"/>
        <v>0</v>
      </c>
      <c r="BP170" s="132"/>
      <c r="BQ170" s="72">
        <f t="shared" si="196"/>
        <v>0</v>
      </c>
      <c r="BR170" s="132"/>
      <c r="BS170" s="72">
        <f t="shared" si="172"/>
        <v>0</v>
      </c>
      <c r="BT170" s="72"/>
      <c r="BU170" s="326">
        <f t="shared" si="225"/>
        <v>0</v>
      </c>
      <c r="BV170" s="326">
        <f t="shared" si="197"/>
        <v>0</v>
      </c>
      <c r="BW170" s="326">
        <f t="shared" si="198"/>
        <v>0</v>
      </c>
      <c r="BX170" s="326">
        <f t="shared" si="199"/>
        <v>0</v>
      </c>
      <c r="BY170" s="326">
        <f t="shared" si="200"/>
        <v>0</v>
      </c>
      <c r="BZ170" s="326">
        <f t="shared" si="226"/>
        <v>0</v>
      </c>
      <c r="CA170" s="329">
        <f t="shared" si="201"/>
        <v>0</v>
      </c>
      <c r="CB170" s="132"/>
      <c r="CC170" s="71">
        <v>157</v>
      </c>
      <c r="CD170" s="68">
        <f t="shared" si="202"/>
        <v>0</v>
      </c>
      <c r="CE170" s="132"/>
      <c r="CF170" s="68">
        <f t="shared" si="203"/>
        <v>0</v>
      </c>
      <c r="CG170" s="132"/>
      <c r="CH170" s="91"/>
      <c r="CI170" s="132"/>
      <c r="CJ170" s="68">
        <f t="shared" si="204"/>
        <v>0</v>
      </c>
      <c r="CK170" s="132"/>
      <c r="CL170" s="72">
        <f t="shared" si="205"/>
        <v>0</v>
      </c>
      <c r="CM170" s="132"/>
      <c r="CN170" s="72">
        <f t="shared" si="173"/>
        <v>0</v>
      </c>
      <c r="CO170" s="132"/>
      <c r="CP170" s="326">
        <f t="shared" si="227"/>
        <v>0</v>
      </c>
      <c r="CQ170" s="326">
        <f t="shared" si="228"/>
        <v>0</v>
      </c>
      <c r="CR170" s="326">
        <f t="shared" si="229"/>
        <v>0</v>
      </c>
      <c r="CS170" s="326">
        <f t="shared" si="206"/>
        <v>0</v>
      </c>
      <c r="CT170" s="326">
        <f t="shared" si="207"/>
        <v>0</v>
      </c>
      <c r="CU170" s="326">
        <f t="shared" si="230"/>
        <v>0</v>
      </c>
      <c r="CV170" s="329">
        <f t="shared" si="208"/>
        <v>0</v>
      </c>
      <c r="CW170" s="69"/>
      <c r="CX170" s="71">
        <v>157</v>
      </c>
      <c r="CY170" s="68">
        <f t="shared" si="209"/>
        <v>0</v>
      </c>
      <c r="CZ170" s="132"/>
      <c r="DA170" s="68">
        <f t="shared" si="210"/>
        <v>0</v>
      </c>
      <c r="DB170" s="132"/>
      <c r="DC170" s="91"/>
      <c r="DD170" s="132"/>
      <c r="DE170" s="68">
        <f t="shared" si="211"/>
        <v>0</v>
      </c>
      <c r="DF170" s="132"/>
      <c r="DG170" s="72">
        <f t="shared" si="212"/>
        <v>0</v>
      </c>
      <c r="DH170" s="132"/>
      <c r="DI170" s="72">
        <f t="shared" si="174"/>
        <v>0</v>
      </c>
      <c r="DJ170" s="72"/>
      <c r="DK170" s="326">
        <f t="shared" si="231"/>
        <v>0</v>
      </c>
      <c r="DL170" s="326">
        <f t="shared" si="232"/>
        <v>0</v>
      </c>
      <c r="DM170" s="326">
        <f t="shared" si="213"/>
        <v>0</v>
      </c>
      <c r="DN170" s="326">
        <f t="shared" si="214"/>
        <v>0</v>
      </c>
      <c r="DO170" s="326">
        <f t="shared" si="215"/>
        <v>0</v>
      </c>
      <c r="DP170" s="326">
        <f t="shared" si="233"/>
        <v>0</v>
      </c>
      <c r="DQ170" s="329">
        <f t="shared" si="234"/>
        <v>0</v>
      </c>
      <c r="DR170" s="72"/>
      <c r="DS170" s="372">
        <v>157</v>
      </c>
      <c r="DT170" s="68">
        <f t="shared" si="216"/>
        <v>0</v>
      </c>
      <c r="DV170" s="68">
        <f t="shared" si="217"/>
        <v>0</v>
      </c>
      <c r="DX170" s="91"/>
      <c r="DZ170" s="68">
        <f t="shared" si="218"/>
        <v>0</v>
      </c>
      <c r="EA170" s="132"/>
      <c r="EB170" s="72">
        <f t="shared" si="219"/>
        <v>0</v>
      </c>
      <c r="EC170" s="132"/>
      <c r="ED170" s="72">
        <f t="shared" si="175"/>
        <v>0</v>
      </c>
      <c r="EF170" s="364">
        <f t="shared" si="235"/>
        <v>0</v>
      </c>
      <c r="EG170" s="95">
        <f t="shared" si="236"/>
        <v>0</v>
      </c>
      <c r="EH170" s="379">
        <f>(INDEX('30 year Cash Flow'!$H$50:$AK$50,1,'Monthly Loan Amortization'!A170)/12)*$DV$9</f>
        <v>0</v>
      </c>
      <c r="EI170" s="326">
        <f t="shared" si="237"/>
        <v>0</v>
      </c>
      <c r="EJ170" s="326">
        <f t="shared" si="242"/>
        <v>0</v>
      </c>
      <c r="EK170" s="326">
        <f t="shared" si="238"/>
        <v>0</v>
      </c>
      <c r="EL170" s="329">
        <f t="shared" si="166"/>
        <v>0</v>
      </c>
      <c r="EM170" s="329"/>
      <c r="EN170" s="372">
        <v>157</v>
      </c>
      <c r="EO170" s="95">
        <f t="shared" si="220"/>
        <v>0</v>
      </c>
      <c r="EP170" s="132"/>
      <c r="EQ170" s="95">
        <f t="shared" si="221"/>
        <v>0</v>
      </c>
      <c r="ER170" s="132"/>
      <c r="ES170" s="91"/>
      <c r="ET170" s="132"/>
      <c r="EU170" s="95">
        <f t="shared" si="222"/>
        <v>0</v>
      </c>
      <c r="EV170" s="132"/>
      <c r="EW170" s="327">
        <f t="shared" si="223"/>
        <v>0</v>
      </c>
      <c r="EX170" s="132"/>
      <c r="EY170" s="327">
        <f t="shared" si="176"/>
        <v>0</v>
      </c>
      <c r="EZ170" s="132"/>
      <c r="FA170" s="364">
        <f t="shared" si="239"/>
        <v>0</v>
      </c>
      <c r="FB170" s="95">
        <f t="shared" si="240"/>
        <v>0</v>
      </c>
      <c r="FC170" s="379">
        <f>(INDEX('30 year Cash Flow'!$H$50:$AK$50,1,'Monthly Loan Amortization'!A170)/12)*$EQ$9</f>
        <v>0</v>
      </c>
      <c r="FD170" s="326">
        <f t="shared" si="243"/>
        <v>0</v>
      </c>
      <c r="FE170" s="326">
        <f t="shared" si="244"/>
        <v>0</v>
      </c>
      <c r="FF170" s="326">
        <f t="shared" si="241"/>
        <v>0</v>
      </c>
      <c r="FG170" s="329">
        <f t="shared" si="167"/>
        <v>0</v>
      </c>
    </row>
    <row r="171" spans="1:163" x14ac:dyDescent="0.25">
      <c r="A171" s="132">
        <f t="shared" si="224"/>
        <v>14</v>
      </c>
      <c r="B171" s="71">
        <v>158</v>
      </c>
      <c r="C171" s="68">
        <f t="shared" si="177"/>
        <v>0</v>
      </c>
      <c r="E171" s="68">
        <f t="shared" si="178"/>
        <v>0</v>
      </c>
      <c r="G171" s="91"/>
      <c r="I171" s="68">
        <f t="shared" si="179"/>
        <v>0</v>
      </c>
      <c r="K171" s="72">
        <f t="shared" si="180"/>
        <v>0</v>
      </c>
      <c r="M171" s="72">
        <f t="shared" si="168"/>
        <v>0</v>
      </c>
      <c r="N171" s="66"/>
      <c r="O171" s="69"/>
      <c r="Q171" s="71">
        <v>158</v>
      </c>
      <c r="R171" s="68">
        <f t="shared" si="181"/>
        <v>0</v>
      </c>
      <c r="T171" s="68">
        <f t="shared" si="182"/>
        <v>0</v>
      </c>
      <c r="V171" s="91"/>
      <c r="X171" s="68">
        <f t="shared" si="183"/>
        <v>0</v>
      </c>
      <c r="Z171" s="72">
        <f t="shared" si="184"/>
        <v>0</v>
      </c>
      <c r="AB171" s="72" t="e">
        <f t="shared" si="169"/>
        <v>#REF!</v>
      </c>
      <c r="AD171" s="69"/>
      <c r="AF171" s="71">
        <v>158</v>
      </c>
      <c r="AG171" s="68">
        <f t="shared" si="185"/>
        <v>0</v>
      </c>
      <c r="AI171" s="68">
        <f t="shared" si="186"/>
        <v>0</v>
      </c>
      <c r="AK171" s="91"/>
      <c r="AM171" s="68">
        <f t="shared" si="187"/>
        <v>0</v>
      </c>
      <c r="AO171" s="72">
        <f t="shared" si="188"/>
        <v>0</v>
      </c>
      <c r="AQ171" s="72" t="e">
        <f t="shared" si="170"/>
        <v>#REF!</v>
      </c>
      <c r="AS171" s="69"/>
      <c r="AU171" s="71">
        <v>158</v>
      </c>
      <c r="AV171" s="68">
        <f t="shared" si="189"/>
        <v>0</v>
      </c>
      <c r="AX171" s="68">
        <f t="shared" si="190"/>
        <v>0</v>
      </c>
      <c r="AZ171" s="91"/>
      <c r="BB171" s="68">
        <f t="shared" si="191"/>
        <v>0</v>
      </c>
      <c r="BD171" s="72">
        <f t="shared" si="192"/>
        <v>0</v>
      </c>
      <c r="BF171" s="72" t="e">
        <f t="shared" si="171"/>
        <v>#REF!</v>
      </c>
      <c r="BG171" s="72"/>
      <c r="BH171" s="71">
        <v>158</v>
      </c>
      <c r="BI171" s="68">
        <f t="shared" si="193"/>
        <v>0</v>
      </c>
      <c r="BJ171" s="132"/>
      <c r="BK171" s="68">
        <f t="shared" si="194"/>
        <v>0</v>
      </c>
      <c r="BL171" s="132"/>
      <c r="BM171" s="91"/>
      <c r="BN171" s="132"/>
      <c r="BO171" s="68">
        <f t="shared" si="195"/>
        <v>0</v>
      </c>
      <c r="BP171" s="132"/>
      <c r="BQ171" s="72">
        <f t="shared" si="196"/>
        <v>0</v>
      </c>
      <c r="BR171" s="132"/>
      <c r="BS171" s="72">
        <f t="shared" si="172"/>
        <v>0</v>
      </c>
      <c r="BT171" s="72"/>
      <c r="BU171" s="326">
        <f t="shared" si="225"/>
        <v>0</v>
      </c>
      <c r="BV171" s="326">
        <f t="shared" si="197"/>
        <v>0</v>
      </c>
      <c r="BW171" s="326">
        <f t="shared" si="198"/>
        <v>0</v>
      </c>
      <c r="BX171" s="326">
        <f t="shared" si="199"/>
        <v>0</v>
      </c>
      <c r="BY171" s="326">
        <f t="shared" si="200"/>
        <v>0</v>
      </c>
      <c r="BZ171" s="326">
        <f t="shared" si="226"/>
        <v>0</v>
      </c>
      <c r="CA171" s="329">
        <f t="shared" si="201"/>
        <v>0</v>
      </c>
      <c r="CB171" s="132"/>
      <c r="CC171" s="71">
        <v>158</v>
      </c>
      <c r="CD171" s="68">
        <f t="shared" si="202"/>
        <v>0</v>
      </c>
      <c r="CE171" s="132"/>
      <c r="CF171" s="68">
        <f t="shared" si="203"/>
        <v>0</v>
      </c>
      <c r="CG171" s="132"/>
      <c r="CH171" s="91"/>
      <c r="CI171" s="132"/>
      <c r="CJ171" s="68">
        <f t="shared" si="204"/>
        <v>0</v>
      </c>
      <c r="CK171" s="132"/>
      <c r="CL171" s="72">
        <f t="shared" si="205"/>
        <v>0</v>
      </c>
      <c r="CM171" s="132"/>
      <c r="CN171" s="72">
        <f t="shared" si="173"/>
        <v>0</v>
      </c>
      <c r="CO171" s="132"/>
      <c r="CP171" s="326">
        <f t="shared" si="227"/>
        <v>0</v>
      </c>
      <c r="CQ171" s="326">
        <f t="shared" si="228"/>
        <v>0</v>
      </c>
      <c r="CR171" s="326">
        <f t="shared" si="229"/>
        <v>0</v>
      </c>
      <c r="CS171" s="326">
        <f t="shared" si="206"/>
        <v>0</v>
      </c>
      <c r="CT171" s="326">
        <f t="shared" si="207"/>
        <v>0</v>
      </c>
      <c r="CU171" s="326">
        <f t="shared" si="230"/>
        <v>0</v>
      </c>
      <c r="CV171" s="329">
        <f t="shared" si="208"/>
        <v>0</v>
      </c>
      <c r="CW171" s="69"/>
      <c r="CX171" s="71">
        <v>158</v>
      </c>
      <c r="CY171" s="68">
        <f t="shared" si="209"/>
        <v>0</v>
      </c>
      <c r="CZ171" s="132"/>
      <c r="DA171" s="68">
        <f t="shared" si="210"/>
        <v>0</v>
      </c>
      <c r="DB171" s="132"/>
      <c r="DC171" s="91"/>
      <c r="DD171" s="132"/>
      <c r="DE171" s="68">
        <f t="shared" si="211"/>
        <v>0</v>
      </c>
      <c r="DF171" s="132"/>
      <c r="DG171" s="72">
        <f t="shared" si="212"/>
        <v>0</v>
      </c>
      <c r="DH171" s="132"/>
      <c r="DI171" s="72">
        <f t="shared" si="174"/>
        <v>0</v>
      </c>
      <c r="DJ171" s="72"/>
      <c r="DK171" s="326">
        <f t="shared" si="231"/>
        <v>0</v>
      </c>
      <c r="DL171" s="326">
        <f t="shared" si="232"/>
        <v>0</v>
      </c>
      <c r="DM171" s="326">
        <f t="shared" si="213"/>
        <v>0</v>
      </c>
      <c r="DN171" s="326">
        <f t="shared" si="214"/>
        <v>0</v>
      </c>
      <c r="DO171" s="326">
        <f t="shared" si="215"/>
        <v>0</v>
      </c>
      <c r="DP171" s="326">
        <f t="shared" si="233"/>
        <v>0</v>
      </c>
      <c r="DQ171" s="329">
        <f t="shared" si="234"/>
        <v>0</v>
      </c>
      <c r="DR171" s="72"/>
      <c r="DS171" s="372">
        <v>158</v>
      </c>
      <c r="DT171" s="68">
        <f t="shared" si="216"/>
        <v>0</v>
      </c>
      <c r="DV171" s="68">
        <f t="shared" si="217"/>
        <v>0</v>
      </c>
      <c r="DX171" s="91"/>
      <c r="DZ171" s="68">
        <f t="shared" si="218"/>
        <v>0</v>
      </c>
      <c r="EA171" s="132"/>
      <c r="EB171" s="72">
        <f t="shared" si="219"/>
        <v>0</v>
      </c>
      <c r="EC171" s="132"/>
      <c r="ED171" s="72">
        <f t="shared" si="175"/>
        <v>0</v>
      </c>
      <c r="EF171" s="364">
        <f t="shared" si="235"/>
        <v>0</v>
      </c>
      <c r="EG171" s="95">
        <f t="shared" si="236"/>
        <v>0</v>
      </c>
      <c r="EH171" s="379">
        <f>(INDEX('30 year Cash Flow'!$H$50:$AK$50,1,'Monthly Loan Amortization'!A171)/12)*$DV$9</f>
        <v>0</v>
      </c>
      <c r="EI171" s="326">
        <f t="shared" si="237"/>
        <v>0</v>
      </c>
      <c r="EJ171" s="326">
        <f t="shared" si="242"/>
        <v>0</v>
      </c>
      <c r="EK171" s="326">
        <f t="shared" si="238"/>
        <v>0</v>
      </c>
      <c r="EL171" s="329">
        <f t="shared" si="166"/>
        <v>0</v>
      </c>
      <c r="EM171" s="329"/>
      <c r="EN171" s="372">
        <v>158</v>
      </c>
      <c r="EO171" s="95">
        <f t="shared" si="220"/>
        <v>0</v>
      </c>
      <c r="EP171" s="132"/>
      <c r="EQ171" s="95">
        <f t="shared" si="221"/>
        <v>0</v>
      </c>
      <c r="ER171" s="132"/>
      <c r="ES171" s="91"/>
      <c r="ET171" s="132"/>
      <c r="EU171" s="95">
        <f t="shared" si="222"/>
        <v>0</v>
      </c>
      <c r="EV171" s="132"/>
      <c r="EW171" s="327">
        <f t="shared" si="223"/>
        <v>0</v>
      </c>
      <c r="EX171" s="132"/>
      <c r="EY171" s="327">
        <f t="shared" si="176"/>
        <v>0</v>
      </c>
      <c r="EZ171" s="132"/>
      <c r="FA171" s="364">
        <f t="shared" si="239"/>
        <v>0</v>
      </c>
      <c r="FB171" s="95">
        <f t="shared" si="240"/>
        <v>0</v>
      </c>
      <c r="FC171" s="379">
        <f>(INDEX('30 year Cash Flow'!$H$50:$AK$50,1,'Monthly Loan Amortization'!A171)/12)*$EQ$9</f>
        <v>0</v>
      </c>
      <c r="FD171" s="326">
        <f t="shared" si="243"/>
        <v>0</v>
      </c>
      <c r="FE171" s="326">
        <f t="shared" si="244"/>
        <v>0</v>
      </c>
      <c r="FF171" s="326">
        <f t="shared" si="241"/>
        <v>0</v>
      </c>
      <c r="FG171" s="329">
        <f t="shared" si="167"/>
        <v>0</v>
      </c>
    </row>
    <row r="172" spans="1:163" x14ac:dyDescent="0.25">
      <c r="A172" s="132">
        <f t="shared" si="224"/>
        <v>14</v>
      </c>
      <c r="B172" s="71">
        <v>159</v>
      </c>
      <c r="C172" s="68">
        <f t="shared" si="177"/>
        <v>0</v>
      </c>
      <c r="E172" s="68">
        <f t="shared" si="178"/>
        <v>0</v>
      </c>
      <c r="G172" s="91"/>
      <c r="I172" s="68">
        <f t="shared" si="179"/>
        <v>0</v>
      </c>
      <c r="K172" s="72">
        <f t="shared" si="180"/>
        <v>0</v>
      </c>
      <c r="M172" s="72">
        <f t="shared" si="168"/>
        <v>0</v>
      </c>
      <c r="N172" s="66"/>
      <c r="O172" s="69"/>
      <c r="Q172" s="71">
        <v>159</v>
      </c>
      <c r="R172" s="68">
        <f t="shared" si="181"/>
        <v>0</v>
      </c>
      <c r="T172" s="68">
        <f t="shared" si="182"/>
        <v>0</v>
      </c>
      <c r="V172" s="91"/>
      <c r="X172" s="68">
        <f t="shared" si="183"/>
        <v>0</v>
      </c>
      <c r="Z172" s="72">
        <f t="shared" si="184"/>
        <v>0</v>
      </c>
      <c r="AB172" s="72" t="e">
        <f t="shared" si="169"/>
        <v>#REF!</v>
      </c>
      <c r="AD172" s="69"/>
      <c r="AF172" s="71">
        <v>159</v>
      </c>
      <c r="AG172" s="68">
        <f t="shared" si="185"/>
        <v>0</v>
      </c>
      <c r="AI172" s="68">
        <f t="shared" si="186"/>
        <v>0</v>
      </c>
      <c r="AK172" s="91"/>
      <c r="AM172" s="68">
        <f t="shared" si="187"/>
        <v>0</v>
      </c>
      <c r="AO172" s="72">
        <f t="shared" si="188"/>
        <v>0</v>
      </c>
      <c r="AQ172" s="72" t="e">
        <f t="shared" si="170"/>
        <v>#REF!</v>
      </c>
      <c r="AS172" s="69"/>
      <c r="AU172" s="71">
        <v>159</v>
      </c>
      <c r="AV172" s="68">
        <f t="shared" si="189"/>
        <v>0</v>
      </c>
      <c r="AX172" s="68">
        <f t="shared" si="190"/>
        <v>0</v>
      </c>
      <c r="AZ172" s="91"/>
      <c r="BB172" s="68">
        <f t="shared" si="191"/>
        <v>0</v>
      </c>
      <c r="BD172" s="72">
        <f t="shared" si="192"/>
        <v>0</v>
      </c>
      <c r="BF172" s="72" t="e">
        <f t="shared" si="171"/>
        <v>#REF!</v>
      </c>
      <c r="BG172" s="72"/>
      <c r="BH172" s="71">
        <v>159</v>
      </c>
      <c r="BI172" s="68">
        <f t="shared" si="193"/>
        <v>0</v>
      </c>
      <c r="BJ172" s="132"/>
      <c r="BK172" s="68">
        <f t="shared" si="194"/>
        <v>0</v>
      </c>
      <c r="BL172" s="132"/>
      <c r="BM172" s="91"/>
      <c r="BN172" s="132"/>
      <c r="BO172" s="68">
        <f t="shared" si="195"/>
        <v>0</v>
      </c>
      <c r="BP172" s="132"/>
      <c r="BQ172" s="72">
        <f t="shared" si="196"/>
        <v>0</v>
      </c>
      <c r="BR172" s="132"/>
      <c r="BS172" s="72">
        <f t="shared" si="172"/>
        <v>0</v>
      </c>
      <c r="BT172" s="72"/>
      <c r="BU172" s="326">
        <f t="shared" si="225"/>
        <v>0</v>
      </c>
      <c r="BV172" s="326">
        <f t="shared" si="197"/>
        <v>0</v>
      </c>
      <c r="BW172" s="326">
        <f t="shared" si="198"/>
        <v>0</v>
      </c>
      <c r="BX172" s="326">
        <f t="shared" si="199"/>
        <v>0</v>
      </c>
      <c r="BY172" s="326">
        <f t="shared" si="200"/>
        <v>0</v>
      </c>
      <c r="BZ172" s="326">
        <f t="shared" si="226"/>
        <v>0</v>
      </c>
      <c r="CA172" s="329">
        <f t="shared" si="201"/>
        <v>0</v>
      </c>
      <c r="CB172" s="132"/>
      <c r="CC172" s="71">
        <v>159</v>
      </c>
      <c r="CD172" s="68">
        <f t="shared" si="202"/>
        <v>0</v>
      </c>
      <c r="CE172" s="132"/>
      <c r="CF172" s="68">
        <f t="shared" si="203"/>
        <v>0</v>
      </c>
      <c r="CG172" s="132"/>
      <c r="CH172" s="91"/>
      <c r="CI172" s="132"/>
      <c r="CJ172" s="68">
        <f t="shared" si="204"/>
        <v>0</v>
      </c>
      <c r="CK172" s="132"/>
      <c r="CL172" s="72">
        <f t="shared" si="205"/>
        <v>0</v>
      </c>
      <c r="CM172" s="132"/>
      <c r="CN172" s="72">
        <f t="shared" si="173"/>
        <v>0</v>
      </c>
      <c r="CO172" s="132"/>
      <c r="CP172" s="326">
        <f t="shared" si="227"/>
        <v>0</v>
      </c>
      <c r="CQ172" s="326">
        <f t="shared" si="228"/>
        <v>0</v>
      </c>
      <c r="CR172" s="326">
        <f t="shared" si="229"/>
        <v>0</v>
      </c>
      <c r="CS172" s="326">
        <f t="shared" si="206"/>
        <v>0</v>
      </c>
      <c r="CT172" s="326">
        <f t="shared" si="207"/>
        <v>0</v>
      </c>
      <c r="CU172" s="326">
        <f t="shared" si="230"/>
        <v>0</v>
      </c>
      <c r="CV172" s="329">
        <f t="shared" si="208"/>
        <v>0</v>
      </c>
      <c r="CW172" s="69"/>
      <c r="CX172" s="71">
        <v>159</v>
      </c>
      <c r="CY172" s="68">
        <f t="shared" si="209"/>
        <v>0</v>
      </c>
      <c r="CZ172" s="132"/>
      <c r="DA172" s="68">
        <f t="shared" si="210"/>
        <v>0</v>
      </c>
      <c r="DB172" s="132"/>
      <c r="DC172" s="91"/>
      <c r="DD172" s="132"/>
      <c r="DE172" s="68">
        <f t="shared" si="211"/>
        <v>0</v>
      </c>
      <c r="DF172" s="132"/>
      <c r="DG172" s="72">
        <f t="shared" si="212"/>
        <v>0</v>
      </c>
      <c r="DH172" s="132"/>
      <c r="DI172" s="72">
        <f t="shared" si="174"/>
        <v>0</v>
      </c>
      <c r="DJ172" s="72"/>
      <c r="DK172" s="326">
        <f t="shared" si="231"/>
        <v>0</v>
      </c>
      <c r="DL172" s="326">
        <f t="shared" si="232"/>
        <v>0</v>
      </c>
      <c r="DM172" s="326">
        <f t="shared" si="213"/>
        <v>0</v>
      </c>
      <c r="DN172" s="326">
        <f t="shared" si="214"/>
        <v>0</v>
      </c>
      <c r="DO172" s="326">
        <f t="shared" si="215"/>
        <v>0</v>
      </c>
      <c r="DP172" s="326">
        <f t="shared" si="233"/>
        <v>0</v>
      </c>
      <c r="DQ172" s="329">
        <f t="shared" si="234"/>
        <v>0</v>
      </c>
      <c r="DR172" s="72"/>
      <c r="DS172" s="372">
        <v>159</v>
      </c>
      <c r="DT172" s="68">
        <f t="shared" si="216"/>
        <v>0</v>
      </c>
      <c r="DV172" s="68">
        <f t="shared" si="217"/>
        <v>0</v>
      </c>
      <c r="DX172" s="91"/>
      <c r="DZ172" s="68">
        <f t="shared" si="218"/>
        <v>0</v>
      </c>
      <c r="EA172" s="132"/>
      <c r="EB172" s="72">
        <f t="shared" si="219"/>
        <v>0</v>
      </c>
      <c r="EC172" s="132"/>
      <c r="ED172" s="72">
        <f t="shared" si="175"/>
        <v>0</v>
      </c>
      <c r="EF172" s="364">
        <f t="shared" si="235"/>
        <v>0</v>
      </c>
      <c r="EG172" s="95">
        <f t="shared" si="236"/>
        <v>0</v>
      </c>
      <c r="EH172" s="379">
        <f>(INDEX('30 year Cash Flow'!$H$50:$AK$50,1,'Monthly Loan Amortization'!A172)/12)*$DV$9</f>
        <v>0</v>
      </c>
      <c r="EI172" s="326">
        <f t="shared" si="237"/>
        <v>0</v>
      </c>
      <c r="EJ172" s="326">
        <f t="shared" si="242"/>
        <v>0</v>
      </c>
      <c r="EK172" s="326">
        <f t="shared" si="238"/>
        <v>0</v>
      </c>
      <c r="EL172" s="329">
        <f t="shared" si="166"/>
        <v>0</v>
      </c>
      <c r="EM172" s="329"/>
      <c r="EN172" s="372">
        <v>159</v>
      </c>
      <c r="EO172" s="95">
        <f t="shared" si="220"/>
        <v>0</v>
      </c>
      <c r="EP172" s="132"/>
      <c r="EQ172" s="95">
        <f t="shared" si="221"/>
        <v>0</v>
      </c>
      <c r="ER172" s="132"/>
      <c r="ES172" s="91"/>
      <c r="ET172" s="132"/>
      <c r="EU172" s="95">
        <f t="shared" si="222"/>
        <v>0</v>
      </c>
      <c r="EV172" s="132"/>
      <c r="EW172" s="327">
        <f t="shared" si="223"/>
        <v>0</v>
      </c>
      <c r="EX172" s="132"/>
      <c r="EY172" s="327">
        <f t="shared" si="176"/>
        <v>0</v>
      </c>
      <c r="EZ172" s="132"/>
      <c r="FA172" s="364">
        <f t="shared" si="239"/>
        <v>0</v>
      </c>
      <c r="FB172" s="95">
        <f t="shared" si="240"/>
        <v>0</v>
      </c>
      <c r="FC172" s="379">
        <f>(INDEX('30 year Cash Flow'!$H$50:$AK$50,1,'Monthly Loan Amortization'!A172)/12)*$EQ$9</f>
        <v>0</v>
      </c>
      <c r="FD172" s="326">
        <f t="shared" si="243"/>
        <v>0</v>
      </c>
      <c r="FE172" s="326">
        <f t="shared" si="244"/>
        <v>0</v>
      </c>
      <c r="FF172" s="326">
        <f t="shared" si="241"/>
        <v>0</v>
      </c>
      <c r="FG172" s="329">
        <f t="shared" si="167"/>
        <v>0</v>
      </c>
    </row>
    <row r="173" spans="1:163" x14ac:dyDescent="0.25">
      <c r="A173" s="132">
        <f t="shared" si="224"/>
        <v>14</v>
      </c>
      <c r="B173" s="71">
        <v>160</v>
      </c>
      <c r="C173" s="68">
        <f t="shared" si="177"/>
        <v>0</v>
      </c>
      <c r="E173" s="68">
        <f t="shared" si="178"/>
        <v>0</v>
      </c>
      <c r="G173" s="91"/>
      <c r="I173" s="68">
        <f t="shared" si="179"/>
        <v>0</v>
      </c>
      <c r="K173" s="72">
        <f t="shared" si="180"/>
        <v>0</v>
      </c>
      <c r="M173" s="72">
        <f t="shared" si="168"/>
        <v>0</v>
      </c>
      <c r="N173" s="66"/>
      <c r="O173" s="69"/>
      <c r="Q173" s="71">
        <v>160</v>
      </c>
      <c r="R173" s="68">
        <f t="shared" si="181"/>
        <v>0</v>
      </c>
      <c r="T173" s="68">
        <f t="shared" si="182"/>
        <v>0</v>
      </c>
      <c r="V173" s="91"/>
      <c r="X173" s="68">
        <f t="shared" si="183"/>
        <v>0</v>
      </c>
      <c r="Z173" s="72">
        <f t="shared" si="184"/>
        <v>0</v>
      </c>
      <c r="AB173" s="72" t="e">
        <f t="shared" si="169"/>
        <v>#REF!</v>
      </c>
      <c r="AD173" s="69"/>
      <c r="AF173" s="71">
        <v>160</v>
      </c>
      <c r="AG173" s="68">
        <f t="shared" si="185"/>
        <v>0</v>
      </c>
      <c r="AI173" s="68">
        <f t="shared" si="186"/>
        <v>0</v>
      </c>
      <c r="AK173" s="91"/>
      <c r="AM173" s="68">
        <f t="shared" si="187"/>
        <v>0</v>
      </c>
      <c r="AO173" s="72">
        <f t="shared" si="188"/>
        <v>0</v>
      </c>
      <c r="AQ173" s="72" t="e">
        <f t="shared" si="170"/>
        <v>#REF!</v>
      </c>
      <c r="AS173" s="69"/>
      <c r="AU173" s="71">
        <v>160</v>
      </c>
      <c r="AV173" s="68">
        <f t="shared" si="189"/>
        <v>0</v>
      </c>
      <c r="AX173" s="68">
        <f t="shared" si="190"/>
        <v>0</v>
      </c>
      <c r="AZ173" s="91"/>
      <c r="BB173" s="68">
        <f t="shared" si="191"/>
        <v>0</v>
      </c>
      <c r="BD173" s="72">
        <f t="shared" si="192"/>
        <v>0</v>
      </c>
      <c r="BF173" s="72" t="e">
        <f t="shared" si="171"/>
        <v>#REF!</v>
      </c>
      <c r="BG173" s="72"/>
      <c r="BH173" s="71">
        <v>160</v>
      </c>
      <c r="BI173" s="68">
        <f t="shared" si="193"/>
        <v>0</v>
      </c>
      <c r="BJ173" s="132"/>
      <c r="BK173" s="68">
        <f t="shared" si="194"/>
        <v>0</v>
      </c>
      <c r="BL173" s="132"/>
      <c r="BM173" s="91"/>
      <c r="BN173" s="132"/>
      <c r="BO173" s="68">
        <f t="shared" si="195"/>
        <v>0</v>
      </c>
      <c r="BP173" s="132"/>
      <c r="BQ173" s="72">
        <f t="shared" si="196"/>
        <v>0</v>
      </c>
      <c r="BR173" s="132"/>
      <c r="BS173" s="72">
        <f t="shared" si="172"/>
        <v>0</v>
      </c>
      <c r="BT173" s="72"/>
      <c r="BU173" s="326">
        <f t="shared" si="225"/>
        <v>0</v>
      </c>
      <c r="BV173" s="326">
        <f t="shared" si="197"/>
        <v>0</v>
      </c>
      <c r="BW173" s="326">
        <f t="shared" si="198"/>
        <v>0</v>
      </c>
      <c r="BX173" s="326">
        <f t="shared" si="199"/>
        <v>0</v>
      </c>
      <c r="BY173" s="326">
        <f t="shared" si="200"/>
        <v>0</v>
      </c>
      <c r="BZ173" s="326">
        <f t="shared" si="226"/>
        <v>0</v>
      </c>
      <c r="CA173" s="329">
        <f t="shared" si="201"/>
        <v>0</v>
      </c>
      <c r="CB173" s="132"/>
      <c r="CC173" s="71">
        <v>160</v>
      </c>
      <c r="CD173" s="68">
        <f t="shared" si="202"/>
        <v>0</v>
      </c>
      <c r="CE173" s="132"/>
      <c r="CF173" s="68">
        <f t="shared" si="203"/>
        <v>0</v>
      </c>
      <c r="CG173" s="132"/>
      <c r="CH173" s="91"/>
      <c r="CI173" s="132"/>
      <c r="CJ173" s="68">
        <f t="shared" si="204"/>
        <v>0</v>
      </c>
      <c r="CK173" s="132"/>
      <c r="CL173" s="72">
        <f t="shared" si="205"/>
        <v>0</v>
      </c>
      <c r="CM173" s="132"/>
      <c r="CN173" s="72">
        <f t="shared" si="173"/>
        <v>0</v>
      </c>
      <c r="CO173" s="132"/>
      <c r="CP173" s="326">
        <f t="shared" si="227"/>
        <v>0</v>
      </c>
      <c r="CQ173" s="326">
        <f t="shared" si="228"/>
        <v>0</v>
      </c>
      <c r="CR173" s="326">
        <f t="shared" si="229"/>
        <v>0</v>
      </c>
      <c r="CS173" s="326">
        <f t="shared" si="206"/>
        <v>0</v>
      </c>
      <c r="CT173" s="326">
        <f t="shared" si="207"/>
        <v>0</v>
      </c>
      <c r="CU173" s="326">
        <f t="shared" si="230"/>
        <v>0</v>
      </c>
      <c r="CV173" s="329">
        <f t="shared" si="208"/>
        <v>0</v>
      </c>
      <c r="CW173" s="69"/>
      <c r="CX173" s="71">
        <v>160</v>
      </c>
      <c r="CY173" s="68">
        <f t="shared" si="209"/>
        <v>0</v>
      </c>
      <c r="CZ173" s="132"/>
      <c r="DA173" s="68">
        <f t="shared" si="210"/>
        <v>0</v>
      </c>
      <c r="DB173" s="132"/>
      <c r="DC173" s="91"/>
      <c r="DD173" s="132"/>
      <c r="DE173" s="68">
        <f t="shared" si="211"/>
        <v>0</v>
      </c>
      <c r="DF173" s="132"/>
      <c r="DG173" s="72">
        <f t="shared" si="212"/>
        <v>0</v>
      </c>
      <c r="DH173" s="132"/>
      <c r="DI173" s="72">
        <f t="shared" si="174"/>
        <v>0</v>
      </c>
      <c r="DJ173" s="72"/>
      <c r="DK173" s="326">
        <f t="shared" si="231"/>
        <v>0</v>
      </c>
      <c r="DL173" s="326">
        <f t="shared" si="232"/>
        <v>0</v>
      </c>
      <c r="DM173" s="326">
        <f t="shared" si="213"/>
        <v>0</v>
      </c>
      <c r="DN173" s="326">
        <f t="shared" si="214"/>
        <v>0</v>
      </c>
      <c r="DO173" s="326">
        <f t="shared" si="215"/>
        <v>0</v>
      </c>
      <c r="DP173" s="326">
        <f t="shared" si="233"/>
        <v>0</v>
      </c>
      <c r="DQ173" s="329">
        <f t="shared" si="234"/>
        <v>0</v>
      </c>
      <c r="DR173" s="72"/>
      <c r="DS173" s="372">
        <v>160</v>
      </c>
      <c r="DT173" s="68">
        <f t="shared" si="216"/>
        <v>0</v>
      </c>
      <c r="DV173" s="68">
        <f t="shared" si="217"/>
        <v>0</v>
      </c>
      <c r="DX173" s="91"/>
      <c r="DZ173" s="68">
        <f t="shared" si="218"/>
        <v>0</v>
      </c>
      <c r="EA173" s="132"/>
      <c r="EB173" s="72">
        <f t="shared" si="219"/>
        <v>0</v>
      </c>
      <c r="EC173" s="132"/>
      <c r="ED173" s="72">
        <f t="shared" si="175"/>
        <v>0</v>
      </c>
      <c r="EF173" s="364">
        <f t="shared" si="235"/>
        <v>0</v>
      </c>
      <c r="EG173" s="95">
        <f t="shared" si="236"/>
        <v>0</v>
      </c>
      <c r="EH173" s="379">
        <f>(INDEX('30 year Cash Flow'!$H$50:$AK$50,1,'Monthly Loan Amortization'!A173)/12)*$DV$9</f>
        <v>0</v>
      </c>
      <c r="EI173" s="326">
        <f t="shared" si="237"/>
        <v>0</v>
      </c>
      <c r="EJ173" s="326">
        <f t="shared" si="242"/>
        <v>0</v>
      </c>
      <c r="EK173" s="326">
        <f t="shared" si="238"/>
        <v>0</v>
      </c>
      <c r="EL173" s="329">
        <f t="shared" si="166"/>
        <v>0</v>
      </c>
      <c r="EM173" s="329"/>
      <c r="EN173" s="372">
        <v>160</v>
      </c>
      <c r="EO173" s="95">
        <f t="shared" si="220"/>
        <v>0</v>
      </c>
      <c r="EP173" s="132"/>
      <c r="EQ173" s="95">
        <f t="shared" si="221"/>
        <v>0</v>
      </c>
      <c r="ER173" s="132"/>
      <c r="ES173" s="91"/>
      <c r="ET173" s="132"/>
      <c r="EU173" s="95">
        <f t="shared" si="222"/>
        <v>0</v>
      </c>
      <c r="EV173" s="132"/>
      <c r="EW173" s="327">
        <f t="shared" si="223"/>
        <v>0</v>
      </c>
      <c r="EX173" s="132"/>
      <c r="EY173" s="327">
        <f t="shared" si="176"/>
        <v>0</v>
      </c>
      <c r="EZ173" s="132"/>
      <c r="FA173" s="364">
        <f t="shared" si="239"/>
        <v>0</v>
      </c>
      <c r="FB173" s="95">
        <f t="shared" si="240"/>
        <v>0</v>
      </c>
      <c r="FC173" s="379">
        <f>(INDEX('30 year Cash Flow'!$H$50:$AK$50,1,'Monthly Loan Amortization'!A173)/12)*$EQ$9</f>
        <v>0</v>
      </c>
      <c r="FD173" s="326">
        <f t="shared" si="243"/>
        <v>0</v>
      </c>
      <c r="FE173" s="326">
        <f t="shared" si="244"/>
        <v>0</v>
      </c>
      <c r="FF173" s="326">
        <f t="shared" si="241"/>
        <v>0</v>
      </c>
      <c r="FG173" s="329">
        <f t="shared" si="167"/>
        <v>0</v>
      </c>
    </row>
    <row r="174" spans="1:163" x14ac:dyDescent="0.25">
      <c r="A174" s="132">
        <f t="shared" si="224"/>
        <v>14</v>
      </c>
      <c r="B174" s="71">
        <v>161</v>
      </c>
      <c r="C174" s="68">
        <f t="shared" si="177"/>
        <v>0</v>
      </c>
      <c r="E174" s="68">
        <f t="shared" si="178"/>
        <v>0</v>
      </c>
      <c r="G174" s="91"/>
      <c r="I174" s="68">
        <f t="shared" si="179"/>
        <v>0</v>
      </c>
      <c r="K174" s="72">
        <f t="shared" si="180"/>
        <v>0</v>
      </c>
      <c r="M174" s="72">
        <f t="shared" si="168"/>
        <v>0</v>
      </c>
      <c r="N174" s="66"/>
      <c r="O174" s="69"/>
      <c r="Q174" s="71">
        <v>161</v>
      </c>
      <c r="R174" s="68">
        <f t="shared" si="181"/>
        <v>0</v>
      </c>
      <c r="T174" s="68">
        <f t="shared" si="182"/>
        <v>0</v>
      </c>
      <c r="V174" s="91"/>
      <c r="X174" s="68">
        <f t="shared" si="183"/>
        <v>0</v>
      </c>
      <c r="Z174" s="72">
        <f t="shared" si="184"/>
        <v>0</v>
      </c>
      <c r="AB174" s="72" t="e">
        <f t="shared" si="169"/>
        <v>#REF!</v>
      </c>
      <c r="AD174" s="69"/>
      <c r="AF174" s="71">
        <v>161</v>
      </c>
      <c r="AG174" s="68">
        <f t="shared" si="185"/>
        <v>0</v>
      </c>
      <c r="AI174" s="68">
        <f t="shared" si="186"/>
        <v>0</v>
      </c>
      <c r="AK174" s="91"/>
      <c r="AM174" s="68">
        <f t="shared" si="187"/>
        <v>0</v>
      </c>
      <c r="AO174" s="72">
        <f t="shared" si="188"/>
        <v>0</v>
      </c>
      <c r="AQ174" s="72" t="e">
        <f t="shared" si="170"/>
        <v>#REF!</v>
      </c>
      <c r="AS174" s="69"/>
      <c r="AU174" s="71">
        <v>161</v>
      </c>
      <c r="AV174" s="68">
        <f t="shared" si="189"/>
        <v>0</v>
      </c>
      <c r="AX174" s="68">
        <f t="shared" si="190"/>
        <v>0</v>
      </c>
      <c r="AZ174" s="91"/>
      <c r="BB174" s="68">
        <f t="shared" si="191"/>
        <v>0</v>
      </c>
      <c r="BD174" s="72">
        <f t="shared" si="192"/>
        <v>0</v>
      </c>
      <c r="BF174" s="72" t="e">
        <f t="shared" si="171"/>
        <v>#REF!</v>
      </c>
      <c r="BG174" s="72"/>
      <c r="BH174" s="71">
        <v>161</v>
      </c>
      <c r="BI174" s="68">
        <f t="shared" si="193"/>
        <v>0</v>
      </c>
      <c r="BJ174" s="132"/>
      <c r="BK174" s="68">
        <f t="shared" si="194"/>
        <v>0</v>
      </c>
      <c r="BL174" s="132"/>
      <c r="BM174" s="91"/>
      <c r="BN174" s="132"/>
      <c r="BO174" s="68">
        <f t="shared" si="195"/>
        <v>0</v>
      </c>
      <c r="BP174" s="132"/>
      <c r="BQ174" s="72">
        <f t="shared" si="196"/>
        <v>0</v>
      </c>
      <c r="BR174" s="132"/>
      <c r="BS174" s="72">
        <f t="shared" si="172"/>
        <v>0</v>
      </c>
      <c r="BT174" s="72"/>
      <c r="BU174" s="326">
        <f t="shared" si="225"/>
        <v>0</v>
      </c>
      <c r="BV174" s="326">
        <f t="shared" si="197"/>
        <v>0</v>
      </c>
      <c r="BW174" s="326">
        <f t="shared" si="198"/>
        <v>0</v>
      </c>
      <c r="BX174" s="326">
        <f t="shared" si="199"/>
        <v>0</v>
      </c>
      <c r="BY174" s="326">
        <f t="shared" si="200"/>
        <v>0</v>
      </c>
      <c r="BZ174" s="326">
        <f t="shared" si="226"/>
        <v>0</v>
      </c>
      <c r="CA174" s="329">
        <f t="shared" si="201"/>
        <v>0</v>
      </c>
      <c r="CB174" s="132"/>
      <c r="CC174" s="71">
        <v>161</v>
      </c>
      <c r="CD174" s="68">
        <f t="shared" si="202"/>
        <v>0</v>
      </c>
      <c r="CE174" s="132"/>
      <c r="CF174" s="68">
        <f t="shared" si="203"/>
        <v>0</v>
      </c>
      <c r="CG174" s="132"/>
      <c r="CH174" s="91"/>
      <c r="CI174" s="132"/>
      <c r="CJ174" s="68">
        <f t="shared" si="204"/>
        <v>0</v>
      </c>
      <c r="CK174" s="132"/>
      <c r="CL174" s="72">
        <f t="shared" si="205"/>
        <v>0</v>
      </c>
      <c r="CM174" s="132"/>
      <c r="CN174" s="72">
        <f t="shared" si="173"/>
        <v>0</v>
      </c>
      <c r="CO174" s="132"/>
      <c r="CP174" s="326">
        <f t="shared" si="227"/>
        <v>0</v>
      </c>
      <c r="CQ174" s="326">
        <f t="shared" si="228"/>
        <v>0</v>
      </c>
      <c r="CR174" s="326">
        <f t="shared" si="229"/>
        <v>0</v>
      </c>
      <c r="CS174" s="326">
        <f t="shared" si="206"/>
        <v>0</v>
      </c>
      <c r="CT174" s="326">
        <f t="shared" si="207"/>
        <v>0</v>
      </c>
      <c r="CU174" s="326">
        <f t="shared" si="230"/>
        <v>0</v>
      </c>
      <c r="CV174" s="329">
        <f t="shared" si="208"/>
        <v>0</v>
      </c>
      <c r="CW174" s="69"/>
      <c r="CX174" s="71">
        <v>161</v>
      </c>
      <c r="CY174" s="68">
        <f t="shared" si="209"/>
        <v>0</v>
      </c>
      <c r="CZ174" s="132"/>
      <c r="DA174" s="68">
        <f t="shared" si="210"/>
        <v>0</v>
      </c>
      <c r="DB174" s="132"/>
      <c r="DC174" s="91"/>
      <c r="DD174" s="132"/>
      <c r="DE174" s="68">
        <f t="shared" si="211"/>
        <v>0</v>
      </c>
      <c r="DF174" s="132"/>
      <c r="DG174" s="72">
        <f t="shared" si="212"/>
        <v>0</v>
      </c>
      <c r="DH174" s="132"/>
      <c r="DI174" s="72">
        <f t="shared" si="174"/>
        <v>0</v>
      </c>
      <c r="DJ174" s="72"/>
      <c r="DK174" s="326">
        <f t="shared" si="231"/>
        <v>0</v>
      </c>
      <c r="DL174" s="326">
        <f t="shared" si="232"/>
        <v>0</v>
      </c>
      <c r="DM174" s="326">
        <f t="shared" si="213"/>
        <v>0</v>
      </c>
      <c r="DN174" s="326">
        <f t="shared" si="214"/>
        <v>0</v>
      </c>
      <c r="DO174" s="326">
        <f t="shared" si="215"/>
        <v>0</v>
      </c>
      <c r="DP174" s="326">
        <f t="shared" si="233"/>
        <v>0</v>
      </c>
      <c r="DQ174" s="329">
        <f t="shared" si="234"/>
        <v>0</v>
      </c>
      <c r="DR174" s="72"/>
      <c r="DS174" s="372">
        <v>161</v>
      </c>
      <c r="DT174" s="68">
        <f t="shared" si="216"/>
        <v>0</v>
      </c>
      <c r="DV174" s="68">
        <f t="shared" si="217"/>
        <v>0</v>
      </c>
      <c r="DX174" s="91"/>
      <c r="DZ174" s="68">
        <f t="shared" si="218"/>
        <v>0</v>
      </c>
      <c r="EA174" s="132"/>
      <c r="EB174" s="72">
        <f t="shared" si="219"/>
        <v>0</v>
      </c>
      <c r="EC174" s="132"/>
      <c r="ED174" s="72">
        <f t="shared" si="175"/>
        <v>0</v>
      </c>
      <c r="EF174" s="364">
        <f t="shared" si="235"/>
        <v>0</v>
      </c>
      <c r="EG174" s="95">
        <f t="shared" si="236"/>
        <v>0</v>
      </c>
      <c r="EH174" s="379">
        <f>(INDEX('30 year Cash Flow'!$H$50:$AK$50,1,'Monthly Loan Amortization'!A174)/12)*$DV$9</f>
        <v>0</v>
      </c>
      <c r="EI174" s="326">
        <f t="shared" si="237"/>
        <v>0</v>
      </c>
      <c r="EJ174" s="326">
        <f t="shared" si="242"/>
        <v>0</v>
      </c>
      <c r="EK174" s="326">
        <f t="shared" si="238"/>
        <v>0</v>
      </c>
      <c r="EL174" s="329">
        <f t="shared" si="166"/>
        <v>0</v>
      </c>
      <c r="EM174" s="329"/>
      <c r="EN174" s="372">
        <v>161</v>
      </c>
      <c r="EO174" s="95">
        <f t="shared" si="220"/>
        <v>0</v>
      </c>
      <c r="EP174" s="132"/>
      <c r="EQ174" s="95">
        <f t="shared" si="221"/>
        <v>0</v>
      </c>
      <c r="ER174" s="132"/>
      <c r="ES174" s="91"/>
      <c r="ET174" s="132"/>
      <c r="EU174" s="95">
        <f t="shared" si="222"/>
        <v>0</v>
      </c>
      <c r="EV174" s="132"/>
      <c r="EW174" s="327">
        <f t="shared" si="223"/>
        <v>0</v>
      </c>
      <c r="EX174" s="132"/>
      <c r="EY174" s="327">
        <f t="shared" si="176"/>
        <v>0</v>
      </c>
      <c r="EZ174" s="132"/>
      <c r="FA174" s="364">
        <f t="shared" si="239"/>
        <v>0</v>
      </c>
      <c r="FB174" s="95">
        <f t="shared" si="240"/>
        <v>0</v>
      </c>
      <c r="FC174" s="379">
        <f>(INDEX('30 year Cash Flow'!$H$50:$AK$50,1,'Monthly Loan Amortization'!A174)/12)*$EQ$9</f>
        <v>0</v>
      </c>
      <c r="FD174" s="326">
        <f t="shared" si="243"/>
        <v>0</v>
      </c>
      <c r="FE174" s="326">
        <f t="shared" si="244"/>
        <v>0</v>
      </c>
      <c r="FF174" s="326">
        <f t="shared" si="241"/>
        <v>0</v>
      </c>
      <c r="FG174" s="329">
        <f t="shared" si="167"/>
        <v>0</v>
      </c>
    </row>
    <row r="175" spans="1:163" x14ac:dyDescent="0.25">
      <c r="A175" s="132">
        <f t="shared" si="224"/>
        <v>14</v>
      </c>
      <c r="B175" s="71">
        <v>162</v>
      </c>
      <c r="C175" s="68">
        <f t="shared" si="177"/>
        <v>0</v>
      </c>
      <c r="E175" s="68">
        <f t="shared" si="178"/>
        <v>0</v>
      </c>
      <c r="G175" s="91"/>
      <c r="I175" s="68">
        <f t="shared" si="179"/>
        <v>0</v>
      </c>
      <c r="K175" s="72">
        <f t="shared" si="180"/>
        <v>0</v>
      </c>
      <c r="M175" s="72">
        <f t="shared" si="168"/>
        <v>0</v>
      </c>
      <c r="N175" s="66"/>
      <c r="O175" s="69"/>
      <c r="Q175" s="71">
        <v>162</v>
      </c>
      <c r="R175" s="68">
        <f t="shared" si="181"/>
        <v>0</v>
      </c>
      <c r="T175" s="68">
        <f t="shared" si="182"/>
        <v>0</v>
      </c>
      <c r="V175" s="91"/>
      <c r="X175" s="68">
        <f t="shared" si="183"/>
        <v>0</v>
      </c>
      <c r="Z175" s="72">
        <f t="shared" si="184"/>
        <v>0</v>
      </c>
      <c r="AB175" s="72" t="e">
        <f t="shared" si="169"/>
        <v>#REF!</v>
      </c>
      <c r="AD175" s="69"/>
      <c r="AF175" s="71">
        <v>162</v>
      </c>
      <c r="AG175" s="68">
        <f t="shared" si="185"/>
        <v>0</v>
      </c>
      <c r="AI175" s="68">
        <f t="shared" si="186"/>
        <v>0</v>
      </c>
      <c r="AK175" s="91"/>
      <c r="AM175" s="68">
        <f t="shared" si="187"/>
        <v>0</v>
      </c>
      <c r="AO175" s="72">
        <f t="shared" si="188"/>
        <v>0</v>
      </c>
      <c r="AQ175" s="72" t="e">
        <f t="shared" si="170"/>
        <v>#REF!</v>
      </c>
      <c r="AS175" s="69"/>
      <c r="AU175" s="71">
        <v>162</v>
      </c>
      <c r="AV175" s="68">
        <f t="shared" si="189"/>
        <v>0</v>
      </c>
      <c r="AX175" s="68">
        <f t="shared" si="190"/>
        <v>0</v>
      </c>
      <c r="AZ175" s="91"/>
      <c r="BB175" s="68">
        <f t="shared" si="191"/>
        <v>0</v>
      </c>
      <c r="BD175" s="72">
        <f t="shared" si="192"/>
        <v>0</v>
      </c>
      <c r="BF175" s="72" t="e">
        <f t="shared" si="171"/>
        <v>#REF!</v>
      </c>
      <c r="BG175" s="72"/>
      <c r="BH175" s="71">
        <v>162</v>
      </c>
      <c r="BI175" s="68">
        <f t="shared" si="193"/>
        <v>0</v>
      </c>
      <c r="BJ175" s="132"/>
      <c r="BK175" s="68">
        <f t="shared" si="194"/>
        <v>0</v>
      </c>
      <c r="BL175" s="132"/>
      <c r="BM175" s="91"/>
      <c r="BN175" s="132"/>
      <c r="BO175" s="68">
        <f t="shared" si="195"/>
        <v>0</v>
      </c>
      <c r="BP175" s="132"/>
      <c r="BQ175" s="72">
        <f t="shared" si="196"/>
        <v>0</v>
      </c>
      <c r="BR175" s="132"/>
      <c r="BS175" s="72">
        <f t="shared" si="172"/>
        <v>0</v>
      </c>
      <c r="BT175" s="72"/>
      <c r="BU175" s="326">
        <f t="shared" si="225"/>
        <v>0</v>
      </c>
      <c r="BV175" s="326">
        <f t="shared" si="197"/>
        <v>0</v>
      </c>
      <c r="BW175" s="326">
        <f t="shared" si="198"/>
        <v>0</v>
      </c>
      <c r="BX175" s="326">
        <f t="shared" si="199"/>
        <v>0</v>
      </c>
      <c r="BY175" s="326">
        <f t="shared" si="200"/>
        <v>0</v>
      </c>
      <c r="BZ175" s="326">
        <f t="shared" si="226"/>
        <v>0</v>
      </c>
      <c r="CA175" s="329">
        <f t="shared" si="201"/>
        <v>0</v>
      </c>
      <c r="CB175" s="132"/>
      <c r="CC175" s="71">
        <v>162</v>
      </c>
      <c r="CD175" s="68">
        <f t="shared" si="202"/>
        <v>0</v>
      </c>
      <c r="CE175" s="132"/>
      <c r="CF175" s="68">
        <f t="shared" si="203"/>
        <v>0</v>
      </c>
      <c r="CG175" s="132"/>
      <c r="CH175" s="91"/>
      <c r="CI175" s="132"/>
      <c r="CJ175" s="68">
        <f t="shared" si="204"/>
        <v>0</v>
      </c>
      <c r="CK175" s="132"/>
      <c r="CL175" s="72">
        <f t="shared" si="205"/>
        <v>0</v>
      </c>
      <c r="CM175" s="132"/>
      <c r="CN175" s="72">
        <f t="shared" si="173"/>
        <v>0</v>
      </c>
      <c r="CO175" s="132"/>
      <c r="CP175" s="326">
        <f t="shared" si="227"/>
        <v>0</v>
      </c>
      <c r="CQ175" s="326">
        <f t="shared" si="228"/>
        <v>0</v>
      </c>
      <c r="CR175" s="326">
        <f t="shared" si="229"/>
        <v>0</v>
      </c>
      <c r="CS175" s="326">
        <f t="shared" si="206"/>
        <v>0</v>
      </c>
      <c r="CT175" s="326">
        <f t="shared" si="207"/>
        <v>0</v>
      </c>
      <c r="CU175" s="326">
        <f t="shared" si="230"/>
        <v>0</v>
      </c>
      <c r="CV175" s="329">
        <f t="shared" si="208"/>
        <v>0</v>
      </c>
      <c r="CW175" s="69"/>
      <c r="CX175" s="71">
        <v>162</v>
      </c>
      <c r="CY175" s="68">
        <f t="shared" si="209"/>
        <v>0</v>
      </c>
      <c r="CZ175" s="132"/>
      <c r="DA175" s="68">
        <f t="shared" si="210"/>
        <v>0</v>
      </c>
      <c r="DB175" s="132"/>
      <c r="DC175" s="91"/>
      <c r="DD175" s="132"/>
      <c r="DE175" s="68">
        <f t="shared" si="211"/>
        <v>0</v>
      </c>
      <c r="DF175" s="132"/>
      <c r="DG175" s="72">
        <f t="shared" si="212"/>
        <v>0</v>
      </c>
      <c r="DH175" s="132"/>
      <c r="DI175" s="72">
        <f t="shared" si="174"/>
        <v>0</v>
      </c>
      <c r="DJ175" s="72"/>
      <c r="DK175" s="326">
        <f t="shared" si="231"/>
        <v>0</v>
      </c>
      <c r="DL175" s="326">
        <f t="shared" si="232"/>
        <v>0</v>
      </c>
      <c r="DM175" s="326">
        <f t="shared" si="213"/>
        <v>0</v>
      </c>
      <c r="DN175" s="326">
        <f t="shared" si="214"/>
        <v>0</v>
      </c>
      <c r="DO175" s="326">
        <f t="shared" si="215"/>
        <v>0</v>
      </c>
      <c r="DP175" s="326">
        <f t="shared" si="233"/>
        <v>0</v>
      </c>
      <c r="DQ175" s="329">
        <f t="shared" si="234"/>
        <v>0</v>
      </c>
      <c r="DR175" s="72"/>
      <c r="DS175" s="372">
        <v>162</v>
      </c>
      <c r="DT175" s="68">
        <f t="shared" si="216"/>
        <v>0</v>
      </c>
      <c r="DV175" s="68">
        <f t="shared" si="217"/>
        <v>0</v>
      </c>
      <c r="DX175" s="91"/>
      <c r="DZ175" s="68">
        <f t="shared" si="218"/>
        <v>0</v>
      </c>
      <c r="EA175" s="132"/>
      <c r="EB175" s="72">
        <f t="shared" si="219"/>
        <v>0</v>
      </c>
      <c r="EC175" s="132"/>
      <c r="ED175" s="72">
        <f t="shared" si="175"/>
        <v>0</v>
      </c>
      <c r="EF175" s="364">
        <f t="shared" si="235"/>
        <v>0</v>
      </c>
      <c r="EG175" s="95">
        <f t="shared" si="236"/>
        <v>0</v>
      </c>
      <c r="EH175" s="379">
        <f>(INDEX('30 year Cash Flow'!$H$50:$AK$50,1,'Monthly Loan Amortization'!A175)/12)*$DV$9</f>
        <v>0</v>
      </c>
      <c r="EI175" s="326">
        <f t="shared" si="237"/>
        <v>0</v>
      </c>
      <c r="EJ175" s="326">
        <f t="shared" si="242"/>
        <v>0</v>
      </c>
      <c r="EK175" s="326">
        <f t="shared" si="238"/>
        <v>0</v>
      </c>
      <c r="EL175" s="329">
        <f t="shared" si="166"/>
        <v>0</v>
      </c>
      <c r="EM175" s="329"/>
      <c r="EN175" s="372">
        <v>162</v>
      </c>
      <c r="EO175" s="95">
        <f t="shared" si="220"/>
        <v>0</v>
      </c>
      <c r="EP175" s="132"/>
      <c r="EQ175" s="95">
        <f t="shared" si="221"/>
        <v>0</v>
      </c>
      <c r="ER175" s="132"/>
      <c r="ES175" s="91"/>
      <c r="ET175" s="132"/>
      <c r="EU175" s="95">
        <f t="shared" si="222"/>
        <v>0</v>
      </c>
      <c r="EV175" s="132"/>
      <c r="EW175" s="327">
        <f t="shared" si="223"/>
        <v>0</v>
      </c>
      <c r="EX175" s="132"/>
      <c r="EY175" s="327">
        <f t="shared" si="176"/>
        <v>0</v>
      </c>
      <c r="EZ175" s="132"/>
      <c r="FA175" s="364">
        <f t="shared" si="239"/>
        <v>0</v>
      </c>
      <c r="FB175" s="95">
        <f t="shared" si="240"/>
        <v>0</v>
      </c>
      <c r="FC175" s="379">
        <f>(INDEX('30 year Cash Flow'!$H$50:$AK$50,1,'Monthly Loan Amortization'!A175)/12)*$EQ$9</f>
        <v>0</v>
      </c>
      <c r="FD175" s="326">
        <f t="shared" si="243"/>
        <v>0</v>
      </c>
      <c r="FE175" s="326">
        <f t="shared" si="244"/>
        <v>0</v>
      </c>
      <c r="FF175" s="326">
        <f t="shared" si="241"/>
        <v>0</v>
      </c>
      <c r="FG175" s="329">
        <f t="shared" si="167"/>
        <v>0</v>
      </c>
    </row>
    <row r="176" spans="1:163" x14ac:dyDescent="0.25">
      <c r="A176" s="132">
        <f t="shared" si="224"/>
        <v>14</v>
      </c>
      <c r="B176" s="71">
        <v>163</v>
      </c>
      <c r="C176" s="68">
        <f t="shared" si="177"/>
        <v>0</v>
      </c>
      <c r="E176" s="68">
        <f t="shared" si="178"/>
        <v>0</v>
      </c>
      <c r="G176" s="91"/>
      <c r="I176" s="68">
        <f t="shared" si="179"/>
        <v>0</v>
      </c>
      <c r="K176" s="72">
        <f t="shared" si="180"/>
        <v>0</v>
      </c>
      <c r="M176" s="72">
        <f t="shared" si="168"/>
        <v>0</v>
      </c>
      <c r="N176" s="66"/>
      <c r="O176" s="69"/>
      <c r="Q176" s="71">
        <v>163</v>
      </c>
      <c r="R176" s="68">
        <f t="shared" si="181"/>
        <v>0</v>
      </c>
      <c r="T176" s="68">
        <f t="shared" si="182"/>
        <v>0</v>
      </c>
      <c r="V176" s="91"/>
      <c r="X176" s="68">
        <f t="shared" si="183"/>
        <v>0</v>
      </c>
      <c r="Z176" s="72">
        <f t="shared" si="184"/>
        <v>0</v>
      </c>
      <c r="AB176" s="72" t="e">
        <f t="shared" si="169"/>
        <v>#REF!</v>
      </c>
      <c r="AD176" s="69"/>
      <c r="AF176" s="71">
        <v>163</v>
      </c>
      <c r="AG176" s="68">
        <f t="shared" si="185"/>
        <v>0</v>
      </c>
      <c r="AI176" s="68">
        <f t="shared" si="186"/>
        <v>0</v>
      </c>
      <c r="AK176" s="91"/>
      <c r="AM176" s="68">
        <f t="shared" si="187"/>
        <v>0</v>
      </c>
      <c r="AO176" s="72">
        <f t="shared" si="188"/>
        <v>0</v>
      </c>
      <c r="AQ176" s="72" t="e">
        <f t="shared" si="170"/>
        <v>#REF!</v>
      </c>
      <c r="AS176" s="69"/>
      <c r="AU176" s="71">
        <v>163</v>
      </c>
      <c r="AV176" s="68">
        <f t="shared" si="189"/>
        <v>0</v>
      </c>
      <c r="AX176" s="68">
        <f t="shared" si="190"/>
        <v>0</v>
      </c>
      <c r="AZ176" s="91"/>
      <c r="BB176" s="68">
        <f t="shared" si="191"/>
        <v>0</v>
      </c>
      <c r="BD176" s="72">
        <f t="shared" si="192"/>
        <v>0</v>
      </c>
      <c r="BF176" s="72" t="e">
        <f t="shared" si="171"/>
        <v>#REF!</v>
      </c>
      <c r="BG176" s="72"/>
      <c r="BH176" s="71">
        <v>163</v>
      </c>
      <c r="BI176" s="68">
        <f t="shared" si="193"/>
        <v>0</v>
      </c>
      <c r="BJ176" s="132"/>
      <c r="BK176" s="68">
        <f t="shared" si="194"/>
        <v>0</v>
      </c>
      <c r="BL176" s="132"/>
      <c r="BM176" s="91"/>
      <c r="BN176" s="132"/>
      <c r="BO176" s="68">
        <f t="shared" si="195"/>
        <v>0</v>
      </c>
      <c r="BP176" s="132"/>
      <c r="BQ176" s="72">
        <f t="shared" si="196"/>
        <v>0</v>
      </c>
      <c r="BR176" s="132"/>
      <c r="BS176" s="72">
        <f t="shared" si="172"/>
        <v>0</v>
      </c>
      <c r="BT176" s="72"/>
      <c r="BU176" s="326">
        <f t="shared" si="225"/>
        <v>0</v>
      </c>
      <c r="BV176" s="326">
        <f t="shared" si="197"/>
        <v>0</v>
      </c>
      <c r="BW176" s="326">
        <f t="shared" si="198"/>
        <v>0</v>
      </c>
      <c r="BX176" s="326">
        <f t="shared" si="199"/>
        <v>0</v>
      </c>
      <c r="BY176" s="326">
        <f t="shared" si="200"/>
        <v>0</v>
      </c>
      <c r="BZ176" s="326">
        <f t="shared" si="226"/>
        <v>0</v>
      </c>
      <c r="CA176" s="329">
        <f t="shared" si="201"/>
        <v>0</v>
      </c>
      <c r="CB176" s="132"/>
      <c r="CC176" s="71">
        <v>163</v>
      </c>
      <c r="CD176" s="68">
        <f t="shared" si="202"/>
        <v>0</v>
      </c>
      <c r="CE176" s="132"/>
      <c r="CF176" s="68">
        <f t="shared" si="203"/>
        <v>0</v>
      </c>
      <c r="CG176" s="132"/>
      <c r="CH176" s="91"/>
      <c r="CI176" s="132"/>
      <c r="CJ176" s="68">
        <f t="shared" si="204"/>
        <v>0</v>
      </c>
      <c r="CK176" s="132"/>
      <c r="CL176" s="72">
        <f t="shared" si="205"/>
        <v>0</v>
      </c>
      <c r="CM176" s="132"/>
      <c r="CN176" s="72">
        <f t="shared" si="173"/>
        <v>0</v>
      </c>
      <c r="CO176" s="132"/>
      <c r="CP176" s="326">
        <f t="shared" si="227"/>
        <v>0</v>
      </c>
      <c r="CQ176" s="326">
        <f t="shared" si="228"/>
        <v>0</v>
      </c>
      <c r="CR176" s="326">
        <f t="shared" si="229"/>
        <v>0</v>
      </c>
      <c r="CS176" s="326">
        <f t="shared" si="206"/>
        <v>0</v>
      </c>
      <c r="CT176" s="326">
        <f t="shared" si="207"/>
        <v>0</v>
      </c>
      <c r="CU176" s="326">
        <f t="shared" si="230"/>
        <v>0</v>
      </c>
      <c r="CV176" s="329">
        <f t="shared" si="208"/>
        <v>0</v>
      </c>
      <c r="CW176" s="69"/>
      <c r="CX176" s="71">
        <v>163</v>
      </c>
      <c r="CY176" s="68">
        <f t="shared" si="209"/>
        <v>0</v>
      </c>
      <c r="CZ176" s="132"/>
      <c r="DA176" s="68">
        <f t="shared" si="210"/>
        <v>0</v>
      </c>
      <c r="DB176" s="132"/>
      <c r="DC176" s="91"/>
      <c r="DD176" s="132"/>
      <c r="DE176" s="68">
        <f t="shared" si="211"/>
        <v>0</v>
      </c>
      <c r="DF176" s="132"/>
      <c r="DG176" s="72">
        <f t="shared" si="212"/>
        <v>0</v>
      </c>
      <c r="DH176" s="132"/>
      <c r="DI176" s="72">
        <f t="shared" si="174"/>
        <v>0</v>
      </c>
      <c r="DJ176" s="72"/>
      <c r="DK176" s="326">
        <f t="shared" si="231"/>
        <v>0</v>
      </c>
      <c r="DL176" s="326">
        <f t="shared" si="232"/>
        <v>0</v>
      </c>
      <c r="DM176" s="326">
        <f t="shared" si="213"/>
        <v>0</v>
      </c>
      <c r="DN176" s="326">
        <f t="shared" si="214"/>
        <v>0</v>
      </c>
      <c r="DO176" s="326">
        <f t="shared" si="215"/>
        <v>0</v>
      </c>
      <c r="DP176" s="326">
        <f t="shared" si="233"/>
        <v>0</v>
      </c>
      <c r="DQ176" s="329">
        <f t="shared" si="234"/>
        <v>0</v>
      </c>
      <c r="DR176" s="72"/>
      <c r="DS176" s="372">
        <v>163</v>
      </c>
      <c r="DT176" s="68">
        <f t="shared" si="216"/>
        <v>0</v>
      </c>
      <c r="DV176" s="68">
        <f t="shared" si="217"/>
        <v>0</v>
      </c>
      <c r="DX176" s="91"/>
      <c r="DZ176" s="68">
        <f t="shared" si="218"/>
        <v>0</v>
      </c>
      <c r="EA176" s="132"/>
      <c r="EB176" s="72">
        <f t="shared" si="219"/>
        <v>0</v>
      </c>
      <c r="EC176" s="132"/>
      <c r="ED176" s="72">
        <f t="shared" si="175"/>
        <v>0</v>
      </c>
      <c r="EF176" s="364">
        <f t="shared" si="235"/>
        <v>0</v>
      </c>
      <c r="EG176" s="95">
        <f t="shared" si="236"/>
        <v>0</v>
      </c>
      <c r="EH176" s="379">
        <f>(INDEX('30 year Cash Flow'!$H$50:$AK$50,1,'Monthly Loan Amortization'!A176)/12)*$DV$9</f>
        <v>0</v>
      </c>
      <c r="EI176" s="326">
        <f t="shared" si="237"/>
        <v>0</v>
      </c>
      <c r="EJ176" s="326">
        <f t="shared" si="242"/>
        <v>0</v>
      </c>
      <c r="EK176" s="326">
        <f t="shared" si="238"/>
        <v>0</v>
      </c>
      <c r="EL176" s="329">
        <f t="shared" si="166"/>
        <v>0</v>
      </c>
      <c r="EM176" s="329"/>
      <c r="EN176" s="372">
        <v>163</v>
      </c>
      <c r="EO176" s="95">
        <f t="shared" si="220"/>
        <v>0</v>
      </c>
      <c r="EP176" s="132"/>
      <c r="EQ176" s="95">
        <f t="shared" si="221"/>
        <v>0</v>
      </c>
      <c r="ER176" s="132"/>
      <c r="ES176" s="91"/>
      <c r="ET176" s="132"/>
      <c r="EU176" s="95">
        <f t="shared" si="222"/>
        <v>0</v>
      </c>
      <c r="EV176" s="132"/>
      <c r="EW176" s="327">
        <f t="shared" si="223"/>
        <v>0</v>
      </c>
      <c r="EX176" s="132"/>
      <c r="EY176" s="327">
        <f t="shared" si="176"/>
        <v>0</v>
      </c>
      <c r="EZ176" s="132"/>
      <c r="FA176" s="364">
        <f t="shared" si="239"/>
        <v>0</v>
      </c>
      <c r="FB176" s="95">
        <f t="shared" si="240"/>
        <v>0</v>
      </c>
      <c r="FC176" s="379">
        <f>(INDEX('30 year Cash Flow'!$H$50:$AK$50,1,'Monthly Loan Amortization'!A176)/12)*$EQ$9</f>
        <v>0</v>
      </c>
      <c r="FD176" s="326">
        <f t="shared" si="243"/>
        <v>0</v>
      </c>
      <c r="FE176" s="326">
        <f t="shared" si="244"/>
        <v>0</v>
      </c>
      <c r="FF176" s="326">
        <f t="shared" si="241"/>
        <v>0</v>
      </c>
      <c r="FG176" s="329">
        <f t="shared" si="167"/>
        <v>0</v>
      </c>
    </row>
    <row r="177" spans="1:163" x14ac:dyDescent="0.25">
      <c r="A177" s="132">
        <f t="shared" si="224"/>
        <v>14</v>
      </c>
      <c r="B177" s="71">
        <v>164</v>
      </c>
      <c r="C177" s="68">
        <f t="shared" si="177"/>
        <v>0</v>
      </c>
      <c r="E177" s="68">
        <f t="shared" si="178"/>
        <v>0</v>
      </c>
      <c r="G177" s="91"/>
      <c r="I177" s="68">
        <f t="shared" si="179"/>
        <v>0</v>
      </c>
      <c r="K177" s="72">
        <f t="shared" si="180"/>
        <v>0</v>
      </c>
      <c r="M177" s="72">
        <f t="shared" si="168"/>
        <v>0</v>
      </c>
      <c r="N177" s="66"/>
      <c r="O177" s="69"/>
      <c r="Q177" s="71">
        <v>164</v>
      </c>
      <c r="R177" s="68">
        <f t="shared" si="181"/>
        <v>0</v>
      </c>
      <c r="T177" s="68">
        <f t="shared" si="182"/>
        <v>0</v>
      </c>
      <c r="V177" s="91"/>
      <c r="X177" s="68">
        <f t="shared" si="183"/>
        <v>0</v>
      </c>
      <c r="Z177" s="72">
        <f t="shared" si="184"/>
        <v>0</v>
      </c>
      <c r="AB177" s="72" t="e">
        <f t="shared" si="169"/>
        <v>#REF!</v>
      </c>
      <c r="AD177" s="69"/>
      <c r="AF177" s="71">
        <v>164</v>
      </c>
      <c r="AG177" s="68">
        <f t="shared" si="185"/>
        <v>0</v>
      </c>
      <c r="AI177" s="68">
        <f t="shared" si="186"/>
        <v>0</v>
      </c>
      <c r="AK177" s="91"/>
      <c r="AM177" s="68">
        <f t="shared" si="187"/>
        <v>0</v>
      </c>
      <c r="AO177" s="72">
        <f t="shared" si="188"/>
        <v>0</v>
      </c>
      <c r="AQ177" s="72" t="e">
        <f t="shared" si="170"/>
        <v>#REF!</v>
      </c>
      <c r="AS177" s="69"/>
      <c r="AU177" s="71">
        <v>164</v>
      </c>
      <c r="AV177" s="68">
        <f t="shared" si="189"/>
        <v>0</v>
      </c>
      <c r="AX177" s="68">
        <f t="shared" si="190"/>
        <v>0</v>
      </c>
      <c r="AZ177" s="91"/>
      <c r="BB177" s="68">
        <f t="shared" si="191"/>
        <v>0</v>
      </c>
      <c r="BD177" s="72">
        <f t="shared" si="192"/>
        <v>0</v>
      </c>
      <c r="BF177" s="72" t="e">
        <f t="shared" si="171"/>
        <v>#REF!</v>
      </c>
      <c r="BG177" s="72"/>
      <c r="BH177" s="71">
        <v>164</v>
      </c>
      <c r="BI177" s="68">
        <f t="shared" si="193"/>
        <v>0</v>
      </c>
      <c r="BJ177" s="132"/>
      <c r="BK177" s="68">
        <f t="shared" si="194"/>
        <v>0</v>
      </c>
      <c r="BL177" s="132"/>
      <c r="BM177" s="91"/>
      <c r="BN177" s="132"/>
      <c r="BO177" s="68">
        <f t="shared" si="195"/>
        <v>0</v>
      </c>
      <c r="BP177" s="132"/>
      <c r="BQ177" s="72">
        <f t="shared" si="196"/>
        <v>0</v>
      </c>
      <c r="BR177" s="132"/>
      <c r="BS177" s="72">
        <f t="shared" si="172"/>
        <v>0</v>
      </c>
      <c r="BT177" s="72"/>
      <c r="BU177" s="326">
        <f t="shared" si="225"/>
        <v>0</v>
      </c>
      <c r="BV177" s="326">
        <f t="shared" si="197"/>
        <v>0</v>
      </c>
      <c r="BW177" s="326">
        <f t="shared" si="198"/>
        <v>0</v>
      </c>
      <c r="BX177" s="326">
        <f t="shared" si="199"/>
        <v>0</v>
      </c>
      <c r="BY177" s="326">
        <f t="shared" si="200"/>
        <v>0</v>
      </c>
      <c r="BZ177" s="326">
        <f t="shared" si="226"/>
        <v>0</v>
      </c>
      <c r="CA177" s="329">
        <f t="shared" si="201"/>
        <v>0</v>
      </c>
      <c r="CB177" s="132"/>
      <c r="CC177" s="71">
        <v>164</v>
      </c>
      <c r="CD177" s="68">
        <f t="shared" si="202"/>
        <v>0</v>
      </c>
      <c r="CE177" s="132"/>
      <c r="CF177" s="68">
        <f t="shared" si="203"/>
        <v>0</v>
      </c>
      <c r="CG177" s="132"/>
      <c r="CH177" s="91"/>
      <c r="CI177" s="132"/>
      <c r="CJ177" s="68">
        <f t="shared" si="204"/>
        <v>0</v>
      </c>
      <c r="CK177" s="132"/>
      <c r="CL177" s="72">
        <f t="shared" si="205"/>
        <v>0</v>
      </c>
      <c r="CM177" s="132"/>
      <c r="CN177" s="72">
        <f t="shared" si="173"/>
        <v>0</v>
      </c>
      <c r="CO177" s="132"/>
      <c r="CP177" s="326">
        <f t="shared" si="227"/>
        <v>0</v>
      </c>
      <c r="CQ177" s="326">
        <f t="shared" si="228"/>
        <v>0</v>
      </c>
      <c r="CR177" s="326">
        <f t="shared" si="229"/>
        <v>0</v>
      </c>
      <c r="CS177" s="326">
        <f t="shared" si="206"/>
        <v>0</v>
      </c>
      <c r="CT177" s="326">
        <f t="shared" si="207"/>
        <v>0</v>
      </c>
      <c r="CU177" s="326">
        <f t="shared" si="230"/>
        <v>0</v>
      </c>
      <c r="CV177" s="329">
        <f t="shared" si="208"/>
        <v>0</v>
      </c>
      <c r="CW177" s="69"/>
      <c r="CX177" s="71">
        <v>164</v>
      </c>
      <c r="CY177" s="68">
        <f t="shared" si="209"/>
        <v>0</v>
      </c>
      <c r="CZ177" s="132"/>
      <c r="DA177" s="68">
        <f t="shared" si="210"/>
        <v>0</v>
      </c>
      <c r="DB177" s="132"/>
      <c r="DC177" s="91"/>
      <c r="DD177" s="132"/>
      <c r="DE177" s="68">
        <f t="shared" si="211"/>
        <v>0</v>
      </c>
      <c r="DF177" s="132"/>
      <c r="DG177" s="72">
        <f t="shared" si="212"/>
        <v>0</v>
      </c>
      <c r="DH177" s="132"/>
      <c r="DI177" s="72">
        <f t="shared" si="174"/>
        <v>0</v>
      </c>
      <c r="DJ177" s="72"/>
      <c r="DK177" s="326">
        <f t="shared" si="231"/>
        <v>0</v>
      </c>
      <c r="DL177" s="326">
        <f t="shared" si="232"/>
        <v>0</v>
      </c>
      <c r="DM177" s="326">
        <f t="shared" si="213"/>
        <v>0</v>
      </c>
      <c r="DN177" s="326">
        <f t="shared" si="214"/>
        <v>0</v>
      </c>
      <c r="DO177" s="326">
        <f t="shared" si="215"/>
        <v>0</v>
      </c>
      <c r="DP177" s="326">
        <f t="shared" si="233"/>
        <v>0</v>
      </c>
      <c r="DQ177" s="329">
        <f t="shared" si="234"/>
        <v>0</v>
      </c>
      <c r="DR177" s="72"/>
      <c r="DS177" s="372">
        <v>164</v>
      </c>
      <c r="DT177" s="68">
        <f t="shared" si="216"/>
        <v>0</v>
      </c>
      <c r="DV177" s="68">
        <f t="shared" si="217"/>
        <v>0</v>
      </c>
      <c r="DX177" s="91"/>
      <c r="DZ177" s="68">
        <f t="shared" si="218"/>
        <v>0</v>
      </c>
      <c r="EA177" s="132"/>
      <c r="EB177" s="72">
        <f t="shared" si="219"/>
        <v>0</v>
      </c>
      <c r="EC177" s="132"/>
      <c r="ED177" s="72">
        <f t="shared" si="175"/>
        <v>0</v>
      </c>
      <c r="EF177" s="364">
        <f t="shared" si="235"/>
        <v>0</v>
      </c>
      <c r="EG177" s="95">
        <f t="shared" si="236"/>
        <v>0</v>
      </c>
      <c r="EH177" s="379">
        <f>(INDEX('30 year Cash Flow'!$H$50:$AK$50,1,'Monthly Loan Amortization'!A177)/12)*$DV$9</f>
        <v>0</v>
      </c>
      <c r="EI177" s="326">
        <f t="shared" si="237"/>
        <v>0</v>
      </c>
      <c r="EJ177" s="326">
        <f t="shared" si="242"/>
        <v>0</v>
      </c>
      <c r="EK177" s="326">
        <f t="shared" si="238"/>
        <v>0</v>
      </c>
      <c r="EL177" s="329">
        <f t="shared" si="166"/>
        <v>0</v>
      </c>
      <c r="EM177" s="329"/>
      <c r="EN177" s="372">
        <v>164</v>
      </c>
      <c r="EO177" s="95">
        <f t="shared" si="220"/>
        <v>0</v>
      </c>
      <c r="EP177" s="132"/>
      <c r="EQ177" s="95">
        <f t="shared" si="221"/>
        <v>0</v>
      </c>
      <c r="ER177" s="132"/>
      <c r="ES177" s="91"/>
      <c r="ET177" s="132"/>
      <c r="EU177" s="95">
        <f t="shared" si="222"/>
        <v>0</v>
      </c>
      <c r="EV177" s="132"/>
      <c r="EW177" s="327">
        <f t="shared" si="223"/>
        <v>0</v>
      </c>
      <c r="EX177" s="132"/>
      <c r="EY177" s="327">
        <f t="shared" si="176"/>
        <v>0</v>
      </c>
      <c r="EZ177" s="132"/>
      <c r="FA177" s="364">
        <f t="shared" si="239"/>
        <v>0</v>
      </c>
      <c r="FB177" s="95">
        <f t="shared" si="240"/>
        <v>0</v>
      </c>
      <c r="FC177" s="379">
        <f>(INDEX('30 year Cash Flow'!$H$50:$AK$50,1,'Monthly Loan Amortization'!A177)/12)*$EQ$9</f>
        <v>0</v>
      </c>
      <c r="FD177" s="326">
        <f t="shared" si="243"/>
        <v>0</v>
      </c>
      <c r="FE177" s="326">
        <f t="shared" si="244"/>
        <v>0</v>
      </c>
      <c r="FF177" s="326">
        <f t="shared" si="241"/>
        <v>0</v>
      </c>
      <c r="FG177" s="329">
        <f t="shared" si="167"/>
        <v>0</v>
      </c>
    </row>
    <row r="178" spans="1:163" x14ac:dyDescent="0.25">
      <c r="A178" s="132">
        <f t="shared" si="224"/>
        <v>14</v>
      </c>
      <c r="B178" s="71">
        <v>165</v>
      </c>
      <c r="C178" s="68">
        <f t="shared" si="177"/>
        <v>0</v>
      </c>
      <c r="E178" s="68">
        <f t="shared" si="178"/>
        <v>0</v>
      </c>
      <c r="G178" s="91"/>
      <c r="I178" s="68">
        <f t="shared" si="179"/>
        <v>0</v>
      </c>
      <c r="K178" s="72">
        <f t="shared" si="180"/>
        <v>0</v>
      </c>
      <c r="M178" s="72">
        <f t="shared" si="168"/>
        <v>0</v>
      </c>
      <c r="N178" s="66"/>
      <c r="O178" s="69"/>
      <c r="Q178" s="71">
        <v>165</v>
      </c>
      <c r="R178" s="68">
        <f t="shared" si="181"/>
        <v>0</v>
      </c>
      <c r="T178" s="68">
        <f t="shared" si="182"/>
        <v>0</v>
      </c>
      <c r="V178" s="91"/>
      <c r="X178" s="68">
        <f t="shared" si="183"/>
        <v>0</v>
      </c>
      <c r="Z178" s="72">
        <f t="shared" si="184"/>
        <v>0</v>
      </c>
      <c r="AB178" s="72" t="e">
        <f t="shared" si="169"/>
        <v>#REF!</v>
      </c>
      <c r="AD178" s="69"/>
      <c r="AF178" s="71">
        <v>165</v>
      </c>
      <c r="AG178" s="68">
        <f t="shared" si="185"/>
        <v>0</v>
      </c>
      <c r="AI178" s="68">
        <f t="shared" si="186"/>
        <v>0</v>
      </c>
      <c r="AK178" s="91"/>
      <c r="AM178" s="68">
        <f t="shared" si="187"/>
        <v>0</v>
      </c>
      <c r="AO178" s="72">
        <f t="shared" si="188"/>
        <v>0</v>
      </c>
      <c r="AQ178" s="72" t="e">
        <f t="shared" si="170"/>
        <v>#REF!</v>
      </c>
      <c r="AS178" s="69"/>
      <c r="AU178" s="71">
        <v>165</v>
      </c>
      <c r="AV178" s="68">
        <f t="shared" si="189"/>
        <v>0</v>
      </c>
      <c r="AX178" s="68">
        <f t="shared" si="190"/>
        <v>0</v>
      </c>
      <c r="AZ178" s="91"/>
      <c r="BB178" s="68">
        <f t="shared" si="191"/>
        <v>0</v>
      </c>
      <c r="BD178" s="72">
        <f t="shared" si="192"/>
        <v>0</v>
      </c>
      <c r="BF178" s="72" t="e">
        <f t="shared" si="171"/>
        <v>#REF!</v>
      </c>
      <c r="BG178" s="72"/>
      <c r="BH178" s="71">
        <v>165</v>
      </c>
      <c r="BI178" s="68">
        <f t="shared" si="193"/>
        <v>0</v>
      </c>
      <c r="BJ178" s="132"/>
      <c r="BK178" s="68">
        <f t="shared" si="194"/>
        <v>0</v>
      </c>
      <c r="BL178" s="132"/>
      <c r="BM178" s="91"/>
      <c r="BN178" s="132"/>
      <c r="BO178" s="68">
        <f t="shared" si="195"/>
        <v>0</v>
      </c>
      <c r="BP178" s="132"/>
      <c r="BQ178" s="72">
        <f t="shared" si="196"/>
        <v>0</v>
      </c>
      <c r="BR178" s="132"/>
      <c r="BS178" s="72">
        <f t="shared" si="172"/>
        <v>0</v>
      </c>
      <c r="BT178" s="72"/>
      <c r="BU178" s="326">
        <f t="shared" si="225"/>
        <v>0</v>
      </c>
      <c r="BV178" s="326">
        <f t="shared" si="197"/>
        <v>0</v>
      </c>
      <c r="BW178" s="326">
        <f t="shared" si="198"/>
        <v>0</v>
      </c>
      <c r="BX178" s="326">
        <f t="shared" si="199"/>
        <v>0</v>
      </c>
      <c r="BY178" s="326">
        <f t="shared" si="200"/>
        <v>0</v>
      </c>
      <c r="BZ178" s="326">
        <f t="shared" si="226"/>
        <v>0</v>
      </c>
      <c r="CA178" s="329">
        <f t="shared" si="201"/>
        <v>0</v>
      </c>
      <c r="CB178" s="132"/>
      <c r="CC178" s="71">
        <v>165</v>
      </c>
      <c r="CD178" s="68">
        <f t="shared" si="202"/>
        <v>0</v>
      </c>
      <c r="CE178" s="132"/>
      <c r="CF178" s="68">
        <f t="shared" si="203"/>
        <v>0</v>
      </c>
      <c r="CG178" s="132"/>
      <c r="CH178" s="91"/>
      <c r="CI178" s="132"/>
      <c r="CJ178" s="68">
        <f t="shared" si="204"/>
        <v>0</v>
      </c>
      <c r="CK178" s="132"/>
      <c r="CL178" s="72">
        <f t="shared" si="205"/>
        <v>0</v>
      </c>
      <c r="CM178" s="132"/>
      <c r="CN178" s="72">
        <f t="shared" si="173"/>
        <v>0</v>
      </c>
      <c r="CO178" s="132"/>
      <c r="CP178" s="326">
        <f t="shared" si="227"/>
        <v>0</v>
      </c>
      <c r="CQ178" s="326">
        <f t="shared" si="228"/>
        <v>0</v>
      </c>
      <c r="CR178" s="326">
        <f t="shared" si="229"/>
        <v>0</v>
      </c>
      <c r="CS178" s="326">
        <f t="shared" si="206"/>
        <v>0</v>
      </c>
      <c r="CT178" s="326">
        <f t="shared" si="207"/>
        <v>0</v>
      </c>
      <c r="CU178" s="326">
        <f t="shared" si="230"/>
        <v>0</v>
      </c>
      <c r="CV178" s="329">
        <f t="shared" si="208"/>
        <v>0</v>
      </c>
      <c r="CW178" s="69"/>
      <c r="CX178" s="71">
        <v>165</v>
      </c>
      <c r="CY178" s="68">
        <f t="shared" si="209"/>
        <v>0</v>
      </c>
      <c r="CZ178" s="132"/>
      <c r="DA178" s="68">
        <f t="shared" si="210"/>
        <v>0</v>
      </c>
      <c r="DB178" s="132"/>
      <c r="DC178" s="91"/>
      <c r="DD178" s="132"/>
      <c r="DE178" s="68">
        <f t="shared" si="211"/>
        <v>0</v>
      </c>
      <c r="DF178" s="132"/>
      <c r="DG178" s="72">
        <f t="shared" si="212"/>
        <v>0</v>
      </c>
      <c r="DH178" s="132"/>
      <c r="DI178" s="72">
        <f t="shared" si="174"/>
        <v>0</v>
      </c>
      <c r="DJ178" s="72"/>
      <c r="DK178" s="326">
        <f t="shared" si="231"/>
        <v>0</v>
      </c>
      <c r="DL178" s="326">
        <f t="shared" si="232"/>
        <v>0</v>
      </c>
      <c r="DM178" s="326">
        <f t="shared" si="213"/>
        <v>0</v>
      </c>
      <c r="DN178" s="326">
        <f t="shared" si="214"/>
        <v>0</v>
      </c>
      <c r="DO178" s="326">
        <f t="shared" si="215"/>
        <v>0</v>
      </c>
      <c r="DP178" s="326">
        <f t="shared" si="233"/>
        <v>0</v>
      </c>
      <c r="DQ178" s="329">
        <f t="shared" si="234"/>
        <v>0</v>
      </c>
      <c r="DR178" s="72"/>
      <c r="DS178" s="372">
        <v>165</v>
      </c>
      <c r="DT178" s="68">
        <f t="shared" si="216"/>
        <v>0</v>
      </c>
      <c r="DV178" s="68">
        <f t="shared" si="217"/>
        <v>0</v>
      </c>
      <c r="DX178" s="91"/>
      <c r="DZ178" s="68">
        <f t="shared" si="218"/>
        <v>0</v>
      </c>
      <c r="EA178" s="132"/>
      <c r="EB178" s="72">
        <f t="shared" si="219"/>
        <v>0</v>
      </c>
      <c r="EC178" s="132"/>
      <c r="ED178" s="72">
        <f t="shared" si="175"/>
        <v>0</v>
      </c>
      <c r="EF178" s="364">
        <f t="shared" si="235"/>
        <v>0</v>
      </c>
      <c r="EG178" s="95">
        <f t="shared" si="236"/>
        <v>0</v>
      </c>
      <c r="EH178" s="379">
        <f>(INDEX('30 year Cash Flow'!$H$50:$AK$50,1,'Monthly Loan Amortization'!A178)/12)*$DV$9</f>
        <v>0</v>
      </c>
      <c r="EI178" s="326">
        <f t="shared" si="237"/>
        <v>0</v>
      </c>
      <c r="EJ178" s="326">
        <f t="shared" si="242"/>
        <v>0</v>
      </c>
      <c r="EK178" s="326">
        <f t="shared" si="238"/>
        <v>0</v>
      </c>
      <c r="EL178" s="329">
        <f t="shared" si="166"/>
        <v>0</v>
      </c>
      <c r="EM178" s="329"/>
      <c r="EN178" s="372">
        <v>165</v>
      </c>
      <c r="EO178" s="95">
        <f t="shared" si="220"/>
        <v>0</v>
      </c>
      <c r="EP178" s="132"/>
      <c r="EQ178" s="95">
        <f t="shared" si="221"/>
        <v>0</v>
      </c>
      <c r="ER178" s="132"/>
      <c r="ES178" s="91"/>
      <c r="ET178" s="132"/>
      <c r="EU178" s="95">
        <f t="shared" si="222"/>
        <v>0</v>
      </c>
      <c r="EV178" s="132"/>
      <c r="EW178" s="327">
        <f t="shared" si="223"/>
        <v>0</v>
      </c>
      <c r="EX178" s="132"/>
      <c r="EY178" s="327">
        <f t="shared" si="176"/>
        <v>0</v>
      </c>
      <c r="EZ178" s="132"/>
      <c r="FA178" s="364">
        <f t="shared" si="239"/>
        <v>0</v>
      </c>
      <c r="FB178" s="95">
        <f t="shared" si="240"/>
        <v>0</v>
      </c>
      <c r="FC178" s="379">
        <f>(INDEX('30 year Cash Flow'!$H$50:$AK$50,1,'Monthly Loan Amortization'!A178)/12)*$EQ$9</f>
        <v>0</v>
      </c>
      <c r="FD178" s="326">
        <f t="shared" si="243"/>
        <v>0</v>
      </c>
      <c r="FE178" s="326">
        <f t="shared" si="244"/>
        <v>0</v>
      </c>
      <c r="FF178" s="326">
        <f t="shared" si="241"/>
        <v>0</v>
      </c>
      <c r="FG178" s="329">
        <f t="shared" si="167"/>
        <v>0</v>
      </c>
    </row>
    <row r="179" spans="1:163" x14ac:dyDescent="0.25">
      <c r="A179" s="132">
        <f t="shared" si="224"/>
        <v>14</v>
      </c>
      <c r="B179" s="71">
        <v>166</v>
      </c>
      <c r="C179" s="68">
        <f t="shared" si="177"/>
        <v>0</v>
      </c>
      <c r="E179" s="68">
        <f t="shared" si="178"/>
        <v>0</v>
      </c>
      <c r="G179" s="91"/>
      <c r="I179" s="68">
        <f t="shared" si="179"/>
        <v>0</v>
      </c>
      <c r="K179" s="72">
        <f t="shared" si="180"/>
        <v>0</v>
      </c>
      <c r="M179" s="72">
        <f t="shared" si="168"/>
        <v>0</v>
      </c>
      <c r="N179" s="66"/>
      <c r="O179" s="69"/>
      <c r="Q179" s="71">
        <v>166</v>
      </c>
      <c r="R179" s="68">
        <f t="shared" si="181"/>
        <v>0</v>
      </c>
      <c r="T179" s="68">
        <f t="shared" si="182"/>
        <v>0</v>
      </c>
      <c r="V179" s="91"/>
      <c r="X179" s="68">
        <f t="shared" si="183"/>
        <v>0</v>
      </c>
      <c r="Z179" s="72">
        <f t="shared" si="184"/>
        <v>0</v>
      </c>
      <c r="AB179" s="72" t="e">
        <f t="shared" si="169"/>
        <v>#REF!</v>
      </c>
      <c r="AD179" s="69"/>
      <c r="AF179" s="71">
        <v>166</v>
      </c>
      <c r="AG179" s="68">
        <f t="shared" si="185"/>
        <v>0</v>
      </c>
      <c r="AI179" s="68">
        <f t="shared" si="186"/>
        <v>0</v>
      </c>
      <c r="AK179" s="91"/>
      <c r="AM179" s="68">
        <f t="shared" si="187"/>
        <v>0</v>
      </c>
      <c r="AO179" s="72">
        <f t="shared" si="188"/>
        <v>0</v>
      </c>
      <c r="AQ179" s="72" t="e">
        <f t="shared" si="170"/>
        <v>#REF!</v>
      </c>
      <c r="AS179" s="69"/>
      <c r="AU179" s="71">
        <v>166</v>
      </c>
      <c r="AV179" s="68">
        <f t="shared" si="189"/>
        <v>0</v>
      </c>
      <c r="AX179" s="68">
        <f t="shared" si="190"/>
        <v>0</v>
      </c>
      <c r="AZ179" s="91"/>
      <c r="BB179" s="68">
        <f t="shared" si="191"/>
        <v>0</v>
      </c>
      <c r="BD179" s="72">
        <f t="shared" si="192"/>
        <v>0</v>
      </c>
      <c r="BF179" s="72" t="e">
        <f t="shared" si="171"/>
        <v>#REF!</v>
      </c>
      <c r="BG179" s="72"/>
      <c r="BH179" s="71">
        <v>166</v>
      </c>
      <c r="BI179" s="68">
        <f t="shared" si="193"/>
        <v>0</v>
      </c>
      <c r="BJ179" s="132"/>
      <c r="BK179" s="68">
        <f t="shared" si="194"/>
        <v>0</v>
      </c>
      <c r="BL179" s="132"/>
      <c r="BM179" s="91"/>
      <c r="BN179" s="132"/>
      <c r="BO179" s="68">
        <f t="shared" si="195"/>
        <v>0</v>
      </c>
      <c r="BP179" s="132"/>
      <c r="BQ179" s="72">
        <f t="shared" si="196"/>
        <v>0</v>
      </c>
      <c r="BR179" s="132"/>
      <c r="BS179" s="72">
        <f t="shared" si="172"/>
        <v>0</v>
      </c>
      <c r="BT179" s="72"/>
      <c r="BU179" s="326">
        <f t="shared" si="225"/>
        <v>0</v>
      </c>
      <c r="BV179" s="326">
        <f t="shared" si="197"/>
        <v>0</v>
      </c>
      <c r="BW179" s="326">
        <f t="shared" si="198"/>
        <v>0</v>
      </c>
      <c r="BX179" s="326">
        <f t="shared" si="199"/>
        <v>0</v>
      </c>
      <c r="BY179" s="326">
        <f t="shared" si="200"/>
        <v>0</v>
      </c>
      <c r="BZ179" s="326">
        <f t="shared" si="226"/>
        <v>0</v>
      </c>
      <c r="CA179" s="329">
        <f t="shared" si="201"/>
        <v>0</v>
      </c>
      <c r="CB179" s="132"/>
      <c r="CC179" s="71">
        <v>166</v>
      </c>
      <c r="CD179" s="68">
        <f t="shared" si="202"/>
        <v>0</v>
      </c>
      <c r="CE179" s="132"/>
      <c r="CF179" s="68">
        <f t="shared" si="203"/>
        <v>0</v>
      </c>
      <c r="CG179" s="132"/>
      <c r="CH179" s="91"/>
      <c r="CI179" s="132"/>
      <c r="CJ179" s="68">
        <f t="shared" si="204"/>
        <v>0</v>
      </c>
      <c r="CK179" s="132"/>
      <c r="CL179" s="72">
        <f t="shared" si="205"/>
        <v>0</v>
      </c>
      <c r="CM179" s="132"/>
      <c r="CN179" s="72">
        <f t="shared" si="173"/>
        <v>0</v>
      </c>
      <c r="CO179" s="132"/>
      <c r="CP179" s="326">
        <f t="shared" si="227"/>
        <v>0</v>
      </c>
      <c r="CQ179" s="326">
        <f t="shared" si="228"/>
        <v>0</v>
      </c>
      <c r="CR179" s="326">
        <f t="shared" si="229"/>
        <v>0</v>
      </c>
      <c r="CS179" s="326">
        <f t="shared" si="206"/>
        <v>0</v>
      </c>
      <c r="CT179" s="326">
        <f t="shared" si="207"/>
        <v>0</v>
      </c>
      <c r="CU179" s="326">
        <f t="shared" si="230"/>
        <v>0</v>
      </c>
      <c r="CV179" s="329">
        <f t="shared" si="208"/>
        <v>0</v>
      </c>
      <c r="CW179" s="69"/>
      <c r="CX179" s="71">
        <v>166</v>
      </c>
      <c r="CY179" s="68">
        <f t="shared" si="209"/>
        <v>0</v>
      </c>
      <c r="CZ179" s="132"/>
      <c r="DA179" s="68">
        <f t="shared" si="210"/>
        <v>0</v>
      </c>
      <c r="DB179" s="132"/>
      <c r="DC179" s="91"/>
      <c r="DD179" s="132"/>
      <c r="DE179" s="68">
        <f t="shared" si="211"/>
        <v>0</v>
      </c>
      <c r="DF179" s="132"/>
      <c r="DG179" s="72">
        <f t="shared" si="212"/>
        <v>0</v>
      </c>
      <c r="DH179" s="132"/>
      <c r="DI179" s="72">
        <f t="shared" si="174"/>
        <v>0</v>
      </c>
      <c r="DJ179" s="72"/>
      <c r="DK179" s="326">
        <f t="shared" si="231"/>
        <v>0</v>
      </c>
      <c r="DL179" s="326">
        <f t="shared" si="232"/>
        <v>0</v>
      </c>
      <c r="DM179" s="326">
        <f t="shared" si="213"/>
        <v>0</v>
      </c>
      <c r="DN179" s="326">
        <f t="shared" si="214"/>
        <v>0</v>
      </c>
      <c r="DO179" s="326">
        <f t="shared" si="215"/>
        <v>0</v>
      </c>
      <c r="DP179" s="326">
        <f t="shared" si="233"/>
        <v>0</v>
      </c>
      <c r="DQ179" s="329">
        <f t="shared" si="234"/>
        <v>0</v>
      </c>
      <c r="DR179" s="72"/>
      <c r="DS179" s="372">
        <v>166</v>
      </c>
      <c r="DT179" s="68">
        <f t="shared" si="216"/>
        <v>0</v>
      </c>
      <c r="DV179" s="68">
        <f t="shared" si="217"/>
        <v>0</v>
      </c>
      <c r="DX179" s="91"/>
      <c r="DZ179" s="68">
        <f t="shared" si="218"/>
        <v>0</v>
      </c>
      <c r="EA179" s="132"/>
      <c r="EB179" s="72">
        <f t="shared" si="219"/>
        <v>0</v>
      </c>
      <c r="EC179" s="132"/>
      <c r="ED179" s="72">
        <f t="shared" si="175"/>
        <v>0</v>
      </c>
      <c r="EF179" s="364">
        <f t="shared" si="235"/>
        <v>0</v>
      </c>
      <c r="EG179" s="95">
        <f t="shared" si="236"/>
        <v>0</v>
      </c>
      <c r="EH179" s="379">
        <f>(INDEX('30 year Cash Flow'!$H$50:$AK$50,1,'Monthly Loan Amortization'!A179)/12)*$DV$9</f>
        <v>0</v>
      </c>
      <c r="EI179" s="326">
        <f t="shared" si="237"/>
        <v>0</v>
      </c>
      <c r="EJ179" s="326">
        <f t="shared" si="242"/>
        <v>0</v>
      </c>
      <c r="EK179" s="326">
        <f t="shared" si="238"/>
        <v>0</v>
      </c>
      <c r="EL179" s="329">
        <f t="shared" si="166"/>
        <v>0</v>
      </c>
      <c r="EM179" s="329"/>
      <c r="EN179" s="372">
        <v>166</v>
      </c>
      <c r="EO179" s="95">
        <f t="shared" si="220"/>
        <v>0</v>
      </c>
      <c r="EP179" s="132"/>
      <c r="EQ179" s="95">
        <f t="shared" si="221"/>
        <v>0</v>
      </c>
      <c r="ER179" s="132"/>
      <c r="ES179" s="91"/>
      <c r="ET179" s="132"/>
      <c r="EU179" s="95">
        <f t="shared" si="222"/>
        <v>0</v>
      </c>
      <c r="EV179" s="132"/>
      <c r="EW179" s="327">
        <f t="shared" si="223"/>
        <v>0</v>
      </c>
      <c r="EX179" s="132"/>
      <c r="EY179" s="327">
        <f t="shared" si="176"/>
        <v>0</v>
      </c>
      <c r="EZ179" s="132"/>
      <c r="FA179" s="364">
        <f t="shared" si="239"/>
        <v>0</v>
      </c>
      <c r="FB179" s="95">
        <f t="shared" si="240"/>
        <v>0</v>
      </c>
      <c r="FC179" s="379">
        <f>(INDEX('30 year Cash Flow'!$H$50:$AK$50,1,'Monthly Loan Amortization'!A179)/12)*$EQ$9</f>
        <v>0</v>
      </c>
      <c r="FD179" s="326">
        <f t="shared" si="243"/>
        <v>0</v>
      </c>
      <c r="FE179" s="326">
        <f t="shared" si="244"/>
        <v>0</v>
      </c>
      <c r="FF179" s="326">
        <f t="shared" si="241"/>
        <v>0</v>
      </c>
      <c r="FG179" s="329">
        <f t="shared" si="167"/>
        <v>0</v>
      </c>
    </row>
    <row r="180" spans="1:163" x14ac:dyDescent="0.25">
      <c r="A180" s="132">
        <f t="shared" si="224"/>
        <v>14</v>
      </c>
      <c r="B180" s="71">
        <v>167</v>
      </c>
      <c r="C180" s="68">
        <f t="shared" si="177"/>
        <v>0</v>
      </c>
      <c r="E180" s="68">
        <f t="shared" si="178"/>
        <v>0</v>
      </c>
      <c r="G180" s="91"/>
      <c r="I180" s="68">
        <f t="shared" si="179"/>
        <v>0</v>
      </c>
      <c r="K180" s="72">
        <f t="shared" si="180"/>
        <v>0</v>
      </c>
      <c r="M180" s="72">
        <f t="shared" si="168"/>
        <v>0</v>
      </c>
      <c r="N180" s="66"/>
      <c r="O180" s="69"/>
      <c r="Q180" s="71">
        <v>167</v>
      </c>
      <c r="R180" s="68">
        <f t="shared" si="181"/>
        <v>0</v>
      </c>
      <c r="T180" s="68">
        <f t="shared" si="182"/>
        <v>0</v>
      </c>
      <c r="V180" s="91"/>
      <c r="X180" s="68">
        <f t="shared" si="183"/>
        <v>0</v>
      </c>
      <c r="Z180" s="72">
        <f t="shared" si="184"/>
        <v>0</v>
      </c>
      <c r="AB180" s="72" t="e">
        <f t="shared" si="169"/>
        <v>#REF!</v>
      </c>
      <c r="AD180" s="69"/>
      <c r="AF180" s="71">
        <v>167</v>
      </c>
      <c r="AG180" s="68">
        <f t="shared" si="185"/>
        <v>0</v>
      </c>
      <c r="AI180" s="68">
        <f t="shared" si="186"/>
        <v>0</v>
      </c>
      <c r="AK180" s="91"/>
      <c r="AM180" s="68">
        <f t="shared" si="187"/>
        <v>0</v>
      </c>
      <c r="AO180" s="72">
        <f t="shared" si="188"/>
        <v>0</v>
      </c>
      <c r="AQ180" s="72" t="e">
        <f t="shared" si="170"/>
        <v>#REF!</v>
      </c>
      <c r="AS180" s="69"/>
      <c r="AU180" s="71">
        <v>167</v>
      </c>
      <c r="AV180" s="68">
        <f t="shared" si="189"/>
        <v>0</v>
      </c>
      <c r="AX180" s="68">
        <f t="shared" si="190"/>
        <v>0</v>
      </c>
      <c r="AZ180" s="91"/>
      <c r="BB180" s="68">
        <f t="shared" si="191"/>
        <v>0</v>
      </c>
      <c r="BD180" s="72">
        <f t="shared" si="192"/>
        <v>0</v>
      </c>
      <c r="BF180" s="72" t="e">
        <f t="shared" si="171"/>
        <v>#REF!</v>
      </c>
      <c r="BG180" s="72"/>
      <c r="BH180" s="71">
        <v>167</v>
      </c>
      <c r="BI180" s="68">
        <f t="shared" si="193"/>
        <v>0</v>
      </c>
      <c r="BJ180" s="132"/>
      <c r="BK180" s="68">
        <f t="shared" si="194"/>
        <v>0</v>
      </c>
      <c r="BL180" s="132"/>
      <c r="BM180" s="91"/>
      <c r="BN180" s="132"/>
      <c r="BO180" s="68">
        <f t="shared" si="195"/>
        <v>0</v>
      </c>
      <c r="BP180" s="132"/>
      <c r="BQ180" s="72">
        <f t="shared" si="196"/>
        <v>0</v>
      </c>
      <c r="BR180" s="132"/>
      <c r="BS180" s="72">
        <f t="shared" si="172"/>
        <v>0</v>
      </c>
      <c r="BT180" s="72"/>
      <c r="BU180" s="326">
        <f t="shared" si="225"/>
        <v>0</v>
      </c>
      <c r="BV180" s="326">
        <f t="shared" si="197"/>
        <v>0</v>
      </c>
      <c r="BW180" s="326">
        <f t="shared" si="198"/>
        <v>0</v>
      </c>
      <c r="BX180" s="326">
        <f t="shared" si="199"/>
        <v>0</v>
      </c>
      <c r="BY180" s="326">
        <f t="shared" si="200"/>
        <v>0</v>
      </c>
      <c r="BZ180" s="326">
        <f t="shared" si="226"/>
        <v>0</v>
      </c>
      <c r="CA180" s="329">
        <f t="shared" si="201"/>
        <v>0</v>
      </c>
      <c r="CB180" s="132"/>
      <c r="CC180" s="71">
        <v>167</v>
      </c>
      <c r="CD180" s="68">
        <f t="shared" si="202"/>
        <v>0</v>
      </c>
      <c r="CE180" s="132"/>
      <c r="CF180" s="68">
        <f t="shared" si="203"/>
        <v>0</v>
      </c>
      <c r="CG180" s="132"/>
      <c r="CH180" s="91"/>
      <c r="CI180" s="132"/>
      <c r="CJ180" s="68">
        <f t="shared" si="204"/>
        <v>0</v>
      </c>
      <c r="CK180" s="132"/>
      <c r="CL180" s="72">
        <f t="shared" si="205"/>
        <v>0</v>
      </c>
      <c r="CM180" s="132"/>
      <c r="CN180" s="72">
        <f t="shared" si="173"/>
        <v>0</v>
      </c>
      <c r="CO180" s="132"/>
      <c r="CP180" s="326">
        <f t="shared" si="227"/>
        <v>0</v>
      </c>
      <c r="CQ180" s="326">
        <f t="shared" si="228"/>
        <v>0</v>
      </c>
      <c r="CR180" s="326">
        <f t="shared" si="229"/>
        <v>0</v>
      </c>
      <c r="CS180" s="326">
        <f t="shared" si="206"/>
        <v>0</v>
      </c>
      <c r="CT180" s="326">
        <f t="shared" si="207"/>
        <v>0</v>
      </c>
      <c r="CU180" s="326">
        <f t="shared" si="230"/>
        <v>0</v>
      </c>
      <c r="CV180" s="329">
        <f t="shared" si="208"/>
        <v>0</v>
      </c>
      <c r="CW180" s="69"/>
      <c r="CX180" s="71">
        <v>167</v>
      </c>
      <c r="CY180" s="68">
        <f t="shared" si="209"/>
        <v>0</v>
      </c>
      <c r="CZ180" s="132"/>
      <c r="DA180" s="68">
        <f t="shared" si="210"/>
        <v>0</v>
      </c>
      <c r="DB180" s="132"/>
      <c r="DC180" s="91"/>
      <c r="DD180" s="132"/>
      <c r="DE180" s="68">
        <f t="shared" si="211"/>
        <v>0</v>
      </c>
      <c r="DF180" s="132"/>
      <c r="DG180" s="72">
        <f t="shared" si="212"/>
        <v>0</v>
      </c>
      <c r="DH180" s="132"/>
      <c r="DI180" s="72">
        <f t="shared" si="174"/>
        <v>0</v>
      </c>
      <c r="DJ180" s="72"/>
      <c r="DK180" s="326">
        <f t="shared" si="231"/>
        <v>0</v>
      </c>
      <c r="DL180" s="326">
        <f t="shared" si="232"/>
        <v>0</v>
      </c>
      <c r="DM180" s="326">
        <f t="shared" si="213"/>
        <v>0</v>
      </c>
      <c r="DN180" s="326">
        <f t="shared" si="214"/>
        <v>0</v>
      </c>
      <c r="DO180" s="326">
        <f t="shared" si="215"/>
        <v>0</v>
      </c>
      <c r="DP180" s="326">
        <f t="shared" si="233"/>
        <v>0</v>
      </c>
      <c r="DQ180" s="329">
        <f t="shared" si="234"/>
        <v>0</v>
      </c>
      <c r="DR180" s="72"/>
      <c r="DS180" s="372">
        <v>167</v>
      </c>
      <c r="DT180" s="68">
        <f t="shared" si="216"/>
        <v>0</v>
      </c>
      <c r="DV180" s="68">
        <f t="shared" si="217"/>
        <v>0</v>
      </c>
      <c r="DX180" s="91"/>
      <c r="DZ180" s="68">
        <f t="shared" si="218"/>
        <v>0</v>
      </c>
      <c r="EA180" s="132"/>
      <c r="EB180" s="72">
        <f t="shared" si="219"/>
        <v>0</v>
      </c>
      <c r="EC180" s="132"/>
      <c r="ED180" s="72">
        <f t="shared" si="175"/>
        <v>0</v>
      </c>
      <c r="EF180" s="364">
        <f t="shared" si="235"/>
        <v>0</v>
      </c>
      <c r="EG180" s="95">
        <f t="shared" si="236"/>
        <v>0</v>
      </c>
      <c r="EH180" s="379">
        <f>(INDEX('30 year Cash Flow'!$H$50:$AK$50,1,'Monthly Loan Amortization'!A180)/12)*$DV$9</f>
        <v>0</v>
      </c>
      <c r="EI180" s="326">
        <f t="shared" si="237"/>
        <v>0</v>
      </c>
      <c r="EJ180" s="326">
        <f t="shared" si="242"/>
        <v>0</v>
      </c>
      <c r="EK180" s="326">
        <f t="shared" si="238"/>
        <v>0</v>
      </c>
      <c r="EL180" s="329">
        <f t="shared" si="166"/>
        <v>0</v>
      </c>
      <c r="EM180" s="329"/>
      <c r="EN180" s="372">
        <v>167</v>
      </c>
      <c r="EO180" s="95">
        <f t="shared" si="220"/>
        <v>0</v>
      </c>
      <c r="EP180" s="132"/>
      <c r="EQ180" s="95">
        <f t="shared" si="221"/>
        <v>0</v>
      </c>
      <c r="ER180" s="132"/>
      <c r="ES180" s="91"/>
      <c r="ET180" s="132"/>
      <c r="EU180" s="95">
        <f t="shared" si="222"/>
        <v>0</v>
      </c>
      <c r="EV180" s="132"/>
      <c r="EW180" s="327">
        <f t="shared" si="223"/>
        <v>0</v>
      </c>
      <c r="EX180" s="132"/>
      <c r="EY180" s="327">
        <f t="shared" si="176"/>
        <v>0</v>
      </c>
      <c r="EZ180" s="132"/>
      <c r="FA180" s="364">
        <f t="shared" si="239"/>
        <v>0</v>
      </c>
      <c r="FB180" s="95">
        <f t="shared" si="240"/>
        <v>0</v>
      </c>
      <c r="FC180" s="379">
        <f>(INDEX('30 year Cash Flow'!$H$50:$AK$50,1,'Monthly Loan Amortization'!A180)/12)*$EQ$9</f>
        <v>0</v>
      </c>
      <c r="FD180" s="326">
        <f t="shared" si="243"/>
        <v>0</v>
      </c>
      <c r="FE180" s="326">
        <f t="shared" si="244"/>
        <v>0</v>
      </c>
      <c r="FF180" s="326">
        <f t="shared" si="241"/>
        <v>0</v>
      </c>
      <c r="FG180" s="329">
        <f t="shared" si="167"/>
        <v>0</v>
      </c>
    </row>
    <row r="181" spans="1:163" x14ac:dyDescent="0.25">
      <c r="A181" s="132">
        <f t="shared" si="224"/>
        <v>14</v>
      </c>
      <c r="B181" s="71">
        <v>168</v>
      </c>
      <c r="C181" s="68">
        <f t="shared" si="177"/>
        <v>0</v>
      </c>
      <c r="E181" s="68">
        <f t="shared" si="178"/>
        <v>0</v>
      </c>
      <c r="G181" s="91"/>
      <c r="I181" s="68">
        <f t="shared" si="179"/>
        <v>0</v>
      </c>
      <c r="K181" s="72">
        <f t="shared" si="180"/>
        <v>0</v>
      </c>
      <c r="M181" s="72">
        <f t="shared" si="168"/>
        <v>0</v>
      </c>
      <c r="N181" s="66"/>
      <c r="O181" s="69"/>
      <c r="Q181" s="71">
        <v>168</v>
      </c>
      <c r="R181" s="68">
        <f t="shared" si="181"/>
        <v>0</v>
      </c>
      <c r="T181" s="68">
        <f t="shared" si="182"/>
        <v>0</v>
      </c>
      <c r="V181" s="91"/>
      <c r="X181" s="68">
        <f t="shared" si="183"/>
        <v>0</v>
      </c>
      <c r="Z181" s="72">
        <f t="shared" si="184"/>
        <v>0</v>
      </c>
      <c r="AB181" s="72" t="e">
        <f t="shared" si="169"/>
        <v>#REF!</v>
      </c>
      <c r="AD181" s="69"/>
      <c r="AF181" s="71">
        <v>168</v>
      </c>
      <c r="AG181" s="68">
        <f t="shared" si="185"/>
        <v>0</v>
      </c>
      <c r="AI181" s="68">
        <f t="shared" si="186"/>
        <v>0</v>
      </c>
      <c r="AK181" s="91"/>
      <c r="AM181" s="68">
        <f t="shared" si="187"/>
        <v>0</v>
      </c>
      <c r="AO181" s="72">
        <f t="shared" si="188"/>
        <v>0</v>
      </c>
      <c r="AQ181" s="72" t="e">
        <f t="shared" si="170"/>
        <v>#REF!</v>
      </c>
      <c r="AS181" s="69"/>
      <c r="AU181" s="71">
        <v>168</v>
      </c>
      <c r="AV181" s="68">
        <f t="shared" si="189"/>
        <v>0</v>
      </c>
      <c r="AX181" s="68">
        <f t="shared" si="190"/>
        <v>0</v>
      </c>
      <c r="AZ181" s="91"/>
      <c r="BB181" s="68">
        <f t="shared" si="191"/>
        <v>0</v>
      </c>
      <c r="BD181" s="72">
        <f t="shared" si="192"/>
        <v>0</v>
      </c>
      <c r="BF181" s="72" t="e">
        <f t="shared" si="171"/>
        <v>#REF!</v>
      </c>
      <c r="BG181" s="72"/>
      <c r="BH181" s="71">
        <v>168</v>
      </c>
      <c r="BI181" s="68">
        <f t="shared" si="193"/>
        <v>0</v>
      </c>
      <c r="BJ181" s="132"/>
      <c r="BK181" s="68">
        <f t="shared" si="194"/>
        <v>0</v>
      </c>
      <c r="BL181" s="132"/>
      <c r="BM181" s="91"/>
      <c r="BN181" s="132"/>
      <c r="BO181" s="68">
        <f t="shared" si="195"/>
        <v>0</v>
      </c>
      <c r="BP181" s="132"/>
      <c r="BQ181" s="72">
        <f t="shared" si="196"/>
        <v>0</v>
      </c>
      <c r="BR181" s="132"/>
      <c r="BS181" s="72">
        <f t="shared" si="172"/>
        <v>0</v>
      </c>
      <c r="BT181" s="72"/>
      <c r="BU181" s="326">
        <f t="shared" si="225"/>
        <v>0</v>
      </c>
      <c r="BV181" s="326">
        <f t="shared" si="197"/>
        <v>0</v>
      </c>
      <c r="BW181" s="326">
        <f t="shared" si="198"/>
        <v>0</v>
      </c>
      <c r="BX181" s="326">
        <f t="shared" si="199"/>
        <v>0</v>
      </c>
      <c r="BY181" s="326">
        <f t="shared" si="200"/>
        <v>0</v>
      </c>
      <c r="BZ181" s="326">
        <f t="shared" si="226"/>
        <v>0</v>
      </c>
      <c r="CA181" s="329">
        <f t="shared" si="201"/>
        <v>0</v>
      </c>
      <c r="CB181" s="132"/>
      <c r="CC181" s="71">
        <v>168</v>
      </c>
      <c r="CD181" s="68">
        <f t="shared" si="202"/>
        <v>0</v>
      </c>
      <c r="CE181" s="132"/>
      <c r="CF181" s="68">
        <f t="shared" si="203"/>
        <v>0</v>
      </c>
      <c r="CG181" s="132"/>
      <c r="CH181" s="91"/>
      <c r="CI181" s="132"/>
      <c r="CJ181" s="68">
        <f t="shared" si="204"/>
        <v>0</v>
      </c>
      <c r="CK181" s="132"/>
      <c r="CL181" s="72">
        <f t="shared" si="205"/>
        <v>0</v>
      </c>
      <c r="CM181" s="132"/>
      <c r="CN181" s="72">
        <f t="shared" si="173"/>
        <v>0</v>
      </c>
      <c r="CO181" s="132"/>
      <c r="CP181" s="326">
        <f t="shared" si="227"/>
        <v>0</v>
      </c>
      <c r="CQ181" s="326">
        <f t="shared" si="228"/>
        <v>0</v>
      </c>
      <c r="CR181" s="326">
        <f t="shared" si="229"/>
        <v>0</v>
      </c>
      <c r="CS181" s="326">
        <f t="shared" si="206"/>
        <v>0</v>
      </c>
      <c r="CT181" s="326">
        <f t="shared" si="207"/>
        <v>0</v>
      </c>
      <c r="CU181" s="326">
        <f t="shared" si="230"/>
        <v>0</v>
      </c>
      <c r="CV181" s="329">
        <f t="shared" si="208"/>
        <v>0</v>
      </c>
      <c r="CW181" s="69"/>
      <c r="CX181" s="71">
        <v>168</v>
      </c>
      <c r="CY181" s="68">
        <f t="shared" si="209"/>
        <v>0</v>
      </c>
      <c r="CZ181" s="132"/>
      <c r="DA181" s="68">
        <f t="shared" si="210"/>
        <v>0</v>
      </c>
      <c r="DB181" s="132"/>
      <c r="DC181" s="91"/>
      <c r="DD181" s="132"/>
      <c r="DE181" s="68">
        <f t="shared" si="211"/>
        <v>0</v>
      </c>
      <c r="DF181" s="132"/>
      <c r="DG181" s="72">
        <f t="shared" si="212"/>
        <v>0</v>
      </c>
      <c r="DH181" s="132"/>
      <c r="DI181" s="72">
        <f t="shared" si="174"/>
        <v>0</v>
      </c>
      <c r="DJ181" s="72"/>
      <c r="DK181" s="326">
        <f t="shared" si="231"/>
        <v>0</v>
      </c>
      <c r="DL181" s="326">
        <f t="shared" si="232"/>
        <v>0</v>
      </c>
      <c r="DM181" s="326">
        <f t="shared" si="213"/>
        <v>0</v>
      </c>
      <c r="DN181" s="326">
        <f t="shared" si="214"/>
        <v>0</v>
      </c>
      <c r="DO181" s="326">
        <f t="shared" si="215"/>
        <v>0</v>
      </c>
      <c r="DP181" s="326">
        <f t="shared" si="233"/>
        <v>0</v>
      </c>
      <c r="DQ181" s="329">
        <f t="shared" si="234"/>
        <v>0</v>
      </c>
      <c r="DR181" s="72"/>
      <c r="DS181" s="372">
        <v>168</v>
      </c>
      <c r="DT181" s="68">
        <f t="shared" si="216"/>
        <v>0</v>
      </c>
      <c r="DV181" s="68">
        <f t="shared" si="217"/>
        <v>0</v>
      </c>
      <c r="DX181" s="91"/>
      <c r="DZ181" s="68">
        <f t="shared" si="218"/>
        <v>0</v>
      </c>
      <c r="EA181" s="132"/>
      <c r="EB181" s="72">
        <f t="shared" si="219"/>
        <v>0</v>
      </c>
      <c r="EC181" s="132"/>
      <c r="ED181" s="72">
        <f t="shared" si="175"/>
        <v>0</v>
      </c>
      <c r="EF181" s="364">
        <f t="shared" si="235"/>
        <v>0</v>
      </c>
      <c r="EG181" s="95">
        <f t="shared" si="236"/>
        <v>0</v>
      </c>
      <c r="EH181" s="379">
        <f>(INDEX('30 year Cash Flow'!$H$50:$AK$50,1,'Monthly Loan Amortization'!A181)/12)*$DV$9</f>
        <v>0</v>
      </c>
      <c r="EI181" s="326">
        <f t="shared" si="237"/>
        <v>0</v>
      </c>
      <c r="EJ181" s="326">
        <f t="shared" si="242"/>
        <v>0</v>
      </c>
      <c r="EK181" s="326">
        <f t="shared" si="238"/>
        <v>0</v>
      </c>
      <c r="EL181" s="329">
        <f t="shared" si="166"/>
        <v>0</v>
      </c>
      <c r="EM181" s="329"/>
      <c r="EN181" s="372">
        <v>168</v>
      </c>
      <c r="EO181" s="95">
        <f t="shared" si="220"/>
        <v>0</v>
      </c>
      <c r="EP181" s="132"/>
      <c r="EQ181" s="95">
        <f t="shared" si="221"/>
        <v>0</v>
      </c>
      <c r="ER181" s="132"/>
      <c r="ES181" s="91"/>
      <c r="ET181" s="132"/>
      <c r="EU181" s="95">
        <f t="shared" si="222"/>
        <v>0</v>
      </c>
      <c r="EV181" s="132"/>
      <c r="EW181" s="327">
        <f t="shared" si="223"/>
        <v>0</v>
      </c>
      <c r="EX181" s="132"/>
      <c r="EY181" s="327">
        <f t="shared" si="176"/>
        <v>0</v>
      </c>
      <c r="EZ181" s="132"/>
      <c r="FA181" s="364">
        <f t="shared" si="239"/>
        <v>0</v>
      </c>
      <c r="FB181" s="95">
        <f t="shared" si="240"/>
        <v>0</v>
      </c>
      <c r="FC181" s="379">
        <f>(INDEX('30 year Cash Flow'!$H$50:$AK$50,1,'Monthly Loan Amortization'!A181)/12)*$EQ$9</f>
        <v>0</v>
      </c>
      <c r="FD181" s="326">
        <f t="shared" si="243"/>
        <v>0</v>
      </c>
      <c r="FE181" s="326">
        <f t="shared" si="244"/>
        <v>0</v>
      </c>
      <c r="FF181" s="326">
        <f t="shared" si="241"/>
        <v>0</v>
      </c>
      <c r="FG181" s="329">
        <f t="shared" si="167"/>
        <v>0</v>
      </c>
    </row>
    <row r="182" spans="1:163" x14ac:dyDescent="0.25">
      <c r="A182" s="132">
        <f t="shared" si="224"/>
        <v>15</v>
      </c>
      <c r="B182" s="71">
        <v>169</v>
      </c>
      <c r="C182" s="68">
        <f t="shared" si="177"/>
        <v>0</v>
      </c>
      <c r="E182" s="68">
        <f t="shared" si="178"/>
        <v>0</v>
      </c>
      <c r="G182" s="91"/>
      <c r="I182" s="68">
        <f t="shared" si="179"/>
        <v>0</v>
      </c>
      <c r="K182" s="72">
        <f t="shared" si="180"/>
        <v>0</v>
      </c>
      <c r="M182" s="72">
        <f t="shared" si="168"/>
        <v>0</v>
      </c>
      <c r="N182" s="66"/>
      <c r="O182" s="69"/>
      <c r="Q182" s="71">
        <v>169</v>
      </c>
      <c r="R182" s="68">
        <f t="shared" si="181"/>
        <v>0</v>
      </c>
      <c r="T182" s="68">
        <f t="shared" si="182"/>
        <v>0</v>
      </c>
      <c r="V182" s="91"/>
      <c r="X182" s="68">
        <f t="shared" si="183"/>
        <v>0</v>
      </c>
      <c r="Z182" s="72">
        <f t="shared" si="184"/>
        <v>0</v>
      </c>
      <c r="AB182" s="72" t="e">
        <f t="shared" si="169"/>
        <v>#REF!</v>
      </c>
      <c r="AD182" s="69"/>
      <c r="AF182" s="71">
        <v>169</v>
      </c>
      <c r="AG182" s="68">
        <f t="shared" si="185"/>
        <v>0</v>
      </c>
      <c r="AI182" s="68">
        <f t="shared" si="186"/>
        <v>0</v>
      </c>
      <c r="AK182" s="91"/>
      <c r="AM182" s="68">
        <f t="shared" si="187"/>
        <v>0</v>
      </c>
      <c r="AO182" s="72">
        <f t="shared" si="188"/>
        <v>0</v>
      </c>
      <c r="AQ182" s="72" t="e">
        <f t="shared" si="170"/>
        <v>#REF!</v>
      </c>
      <c r="AS182" s="69"/>
      <c r="AU182" s="71">
        <v>169</v>
      </c>
      <c r="AV182" s="68">
        <f t="shared" si="189"/>
        <v>0</v>
      </c>
      <c r="AX182" s="68">
        <f t="shared" si="190"/>
        <v>0</v>
      </c>
      <c r="AZ182" s="91"/>
      <c r="BB182" s="68">
        <f t="shared" si="191"/>
        <v>0</v>
      </c>
      <c r="BD182" s="72">
        <f t="shared" si="192"/>
        <v>0</v>
      </c>
      <c r="BF182" s="72" t="e">
        <f t="shared" si="171"/>
        <v>#REF!</v>
      </c>
      <c r="BG182" s="72"/>
      <c r="BH182" s="71">
        <v>169</v>
      </c>
      <c r="BI182" s="68">
        <f t="shared" si="193"/>
        <v>0</v>
      </c>
      <c r="BJ182" s="132"/>
      <c r="BK182" s="68">
        <f t="shared" si="194"/>
        <v>0</v>
      </c>
      <c r="BL182" s="132"/>
      <c r="BM182" s="91"/>
      <c r="BN182" s="132"/>
      <c r="BO182" s="68">
        <f t="shared" si="195"/>
        <v>0</v>
      </c>
      <c r="BP182" s="132"/>
      <c r="BQ182" s="72">
        <f t="shared" si="196"/>
        <v>0</v>
      </c>
      <c r="BR182" s="132"/>
      <c r="BS182" s="72">
        <f t="shared" si="172"/>
        <v>0</v>
      </c>
      <c r="BT182" s="72"/>
      <c r="BU182" s="326">
        <f t="shared" si="225"/>
        <v>0</v>
      </c>
      <c r="BV182" s="326">
        <f t="shared" si="197"/>
        <v>0</v>
      </c>
      <c r="BW182" s="326">
        <f t="shared" si="198"/>
        <v>0</v>
      </c>
      <c r="BX182" s="326">
        <f t="shared" si="199"/>
        <v>0</v>
      </c>
      <c r="BY182" s="326">
        <f t="shared" si="200"/>
        <v>0</v>
      </c>
      <c r="BZ182" s="326">
        <f t="shared" si="226"/>
        <v>0</v>
      </c>
      <c r="CA182" s="329">
        <f t="shared" si="201"/>
        <v>0</v>
      </c>
      <c r="CB182" s="132"/>
      <c r="CC182" s="71">
        <v>169</v>
      </c>
      <c r="CD182" s="68">
        <f t="shared" si="202"/>
        <v>0</v>
      </c>
      <c r="CE182" s="132"/>
      <c r="CF182" s="68">
        <f t="shared" si="203"/>
        <v>0</v>
      </c>
      <c r="CG182" s="132"/>
      <c r="CH182" s="91"/>
      <c r="CI182" s="132"/>
      <c r="CJ182" s="68">
        <f t="shared" si="204"/>
        <v>0</v>
      </c>
      <c r="CK182" s="132"/>
      <c r="CL182" s="72">
        <f t="shared" si="205"/>
        <v>0</v>
      </c>
      <c r="CM182" s="132"/>
      <c r="CN182" s="72">
        <f t="shared" si="173"/>
        <v>0</v>
      </c>
      <c r="CO182" s="132"/>
      <c r="CP182" s="326">
        <f t="shared" si="227"/>
        <v>0</v>
      </c>
      <c r="CQ182" s="326">
        <f t="shared" si="228"/>
        <v>0</v>
      </c>
      <c r="CR182" s="326">
        <f t="shared" si="229"/>
        <v>0</v>
      </c>
      <c r="CS182" s="326">
        <f t="shared" si="206"/>
        <v>0</v>
      </c>
      <c r="CT182" s="326">
        <f t="shared" si="207"/>
        <v>0</v>
      </c>
      <c r="CU182" s="326">
        <f t="shared" si="230"/>
        <v>0</v>
      </c>
      <c r="CV182" s="329">
        <f t="shared" si="208"/>
        <v>0</v>
      </c>
      <c r="CW182" s="69"/>
      <c r="CX182" s="71">
        <v>169</v>
      </c>
      <c r="CY182" s="68">
        <f t="shared" si="209"/>
        <v>0</v>
      </c>
      <c r="CZ182" s="132"/>
      <c r="DA182" s="68">
        <f t="shared" si="210"/>
        <v>0</v>
      </c>
      <c r="DB182" s="132"/>
      <c r="DC182" s="91"/>
      <c r="DD182" s="132"/>
      <c r="DE182" s="68">
        <f t="shared" si="211"/>
        <v>0</v>
      </c>
      <c r="DF182" s="132"/>
      <c r="DG182" s="72">
        <f t="shared" si="212"/>
        <v>0</v>
      </c>
      <c r="DH182" s="132"/>
      <c r="DI182" s="72">
        <f t="shared" si="174"/>
        <v>0</v>
      </c>
      <c r="DJ182" s="72"/>
      <c r="DK182" s="326">
        <f t="shared" si="231"/>
        <v>0</v>
      </c>
      <c r="DL182" s="326">
        <f t="shared" si="232"/>
        <v>0</v>
      </c>
      <c r="DM182" s="326">
        <f t="shared" si="213"/>
        <v>0</v>
      </c>
      <c r="DN182" s="326">
        <f t="shared" si="214"/>
        <v>0</v>
      </c>
      <c r="DO182" s="326">
        <f t="shared" si="215"/>
        <v>0</v>
      </c>
      <c r="DP182" s="326">
        <f t="shared" si="233"/>
        <v>0</v>
      </c>
      <c r="DQ182" s="329">
        <f t="shared" si="234"/>
        <v>0</v>
      </c>
      <c r="DR182" s="72"/>
      <c r="DS182" s="372">
        <v>169</v>
      </c>
      <c r="DT182" s="68">
        <f t="shared" si="216"/>
        <v>0</v>
      </c>
      <c r="DV182" s="68">
        <f t="shared" si="217"/>
        <v>0</v>
      </c>
      <c r="DX182" s="91"/>
      <c r="DZ182" s="68">
        <f t="shared" si="218"/>
        <v>0</v>
      </c>
      <c r="EA182" s="132"/>
      <c r="EB182" s="72">
        <f t="shared" si="219"/>
        <v>0</v>
      </c>
      <c r="EC182" s="132"/>
      <c r="ED182" s="72">
        <f t="shared" si="175"/>
        <v>0</v>
      </c>
      <c r="EF182" s="364">
        <f t="shared" si="235"/>
        <v>0</v>
      </c>
      <c r="EG182" s="95">
        <f t="shared" si="236"/>
        <v>0</v>
      </c>
      <c r="EH182" s="379">
        <f>(INDEX('30 year Cash Flow'!$H$50:$AK$50,1,'Monthly Loan Amortization'!A182)/12)*$DV$9</f>
        <v>0</v>
      </c>
      <c r="EI182" s="326">
        <f t="shared" si="237"/>
        <v>0</v>
      </c>
      <c r="EJ182" s="326">
        <f t="shared" si="242"/>
        <v>0</v>
      </c>
      <c r="EK182" s="326">
        <f t="shared" si="238"/>
        <v>0</v>
      </c>
      <c r="EL182" s="329">
        <f t="shared" si="166"/>
        <v>0</v>
      </c>
      <c r="EM182" s="329"/>
      <c r="EN182" s="372">
        <v>169</v>
      </c>
      <c r="EO182" s="95">
        <f t="shared" si="220"/>
        <v>0</v>
      </c>
      <c r="EP182" s="132"/>
      <c r="EQ182" s="95">
        <f t="shared" si="221"/>
        <v>0</v>
      </c>
      <c r="ER182" s="132"/>
      <c r="ES182" s="91"/>
      <c r="ET182" s="132"/>
      <c r="EU182" s="95">
        <f t="shared" si="222"/>
        <v>0</v>
      </c>
      <c r="EV182" s="132"/>
      <c r="EW182" s="327">
        <f t="shared" si="223"/>
        <v>0</v>
      </c>
      <c r="EX182" s="132"/>
      <c r="EY182" s="327">
        <f t="shared" si="176"/>
        <v>0</v>
      </c>
      <c r="EZ182" s="132"/>
      <c r="FA182" s="364">
        <f t="shared" si="239"/>
        <v>0</v>
      </c>
      <c r="FB182" s="95">
        <f t="shared" si="240"/>
        <v>0</v>
      </c>
      <c r="FC182" s="379">
        <f>(INDEX('30 year Cash Flow'!$H$50:$AK$50,1,'Monthly Loan Amortization'!A182)/12)*$EQ$9</f>
        <v>0</v>
      </c>
      <c r="FD182" s="326">
        <f t="shared" si="243"/>
        <v>0</v>
      </c>
      <c r="FE182" s="326">
        <f t="shared" si="244"/>
        <v>0</v>
      </c>
      <c r="FF182" s="326">
        <f t="shared" si="241"/>
        <v>0</v>
      </c>
      <c r="FG182" s="329">
        <f t="shared" si="167"/>
        <v>0</v>
      </c>
    </row>
    <row r="183" spans="1:163" x14ac:dyDescent="0.25">
      <c r="A183" s="132">
        <f t="shared" si="224"/>
        <v>15</v>
      </c>
      <c r="B183" s="71">
        <v>170</v>
      </c>
      <c r="C183" s="68">
        <f t="shared" si="177"/>
        <v>0</v>
      </c>
      <c r="E183" s="68">
        <f t="shared" si="178"/>
        <v>0</v>
      </c>
      <c r="G183" s="91"/>
      <c r="I183" s="68">
        <f t="shared" si="179"/>
        <v>0</v>
      </c>
      <c r="K183" s="72">
        <f t="shared" si="180"/>
        <v>0</v>
      </c>
      <c r="M183" s="72">
        <f t="shared" si="168"/>
        <v>0</v>
      </c>
      <c r="N183" s="66"/>
      <c r="O183" s="69"/>
      <c r="Q183" s="71">
        <v>170</v>
      </c>
      <c r="R183" s="68">
        <f t="shared" si="181"/>
        <v>0</v>
      </c>
      <c r="T183" s="68">
        <f t="shared" si="182"/>
        <v>0</v>
      </c>
      <c r="V183" s="91"/>
      <c r="X183" s="68">
        <f t="shared" si="183"/>
        <v>0</v>
      </c>
      <c r="Z183" s="72">
        <f t="shared" si="184"/>
        <v>0</v>
      </c>
      <c r="AB183" s="72" t="e">
        <f t="shared" si="169"/>
        <v>#REF!</v>
      </c>
      <c r="AD183" s="69"/>
      <c r="AF183" s="71">
        <v>170</v>
      </c>
      <c r="AG183" s="68">
        <f t="shared" si="185"/>
        <v>0</v>
      </c>
      <c r="AI183" s="68">
        <f t="shared" si="186"/>
        <v>0</v>
      </c>
      <c r="AK183" s="91"/>
      <c r="AM183" s="68">
        <f t="shared" si="187"/>
        <v>0</v>
      </c>
      <c r="AO183" s="72">
        <f t="shared" si="188"/>
        <v>0</v>
      </c>
      <c r="AQ183" s="72" t="e">
        <f t="shared" si="170"/>
        <v>#REF!</v>
      </c>
      <c r="AS183" s="69"/>
      <c r="AU183" s="71">
        <v>170</v>
      </c>
      <c r="AV183" s="68">
        <f t="shared" si="189"/>
        <v>0</v>
      </c>
      <c r="AX183" s="68">
        <f t="shared" si="190"/>
        <v>0</v>
      </c>
      <c r="AZ183" s="91"/>
      <c r="BB183" s="68">
        <f t="shared" si="191"/>
        <v>0</v>
      </c>
      <c r="BD183" s="72">
        <f t="shared" si="192"/>
        <v>0</v>
      </c>
      <c r="BF183" s="72" t="e">
        <f t="shared" si="171"/>
        <v>#REF!</v>
      </c>
      <c r="BG183" s="72"/>
      <c r="BH183" s="71">
        <v>170</v>
      </c>
      <c r="BI183" s="68">
        <f t="shared" si="193"/>
        <v>0</v>
      </c>
      <c r="BJ183" s="132"/>
      <c r="BK183" s="68">
        <f t="shared" si="194"/>
        <v>0</v>
      </c>
      <c r="BL183" s="132"/>
      <c r="BM183" s="91"/>
      <c r="BN183" s="132"/>
      <c r="BO183" s="68">
        <f t="shared" si="195"/>
        <v>0</v>
      </c>
      <c r="BP183" s="132"/>
      <c r="BQ183" s="72">
        <f t="shared" si="196"/>
        <v>0</v>
      </c>
      <c r="BR183" s="132"/>
      <c r="BS183" s="72">
        <f t="shared" si="172"/>
        <v>0</v>
      </c>
      <c r="BT183" s="72"/>
      <c r="BU183" s="326">
        <f t="shared" si="225"/>
        <v>0</v>
      </c>
      <c r="BV183" s="326">
        <f t="shared" si="197"/>
        <v>0</v>
      </c>
      <c r="BW183" s="326">
        <f t="shared" si="198"/>
        <v>0</v>
      </c>
      <c r="BX183" s="326">
        <f t="shared" si="199"/>
        <v>0</v>
      </c>
      <c r="BY183" s="326">
        <f t="shared" si="200"/>
        <v>0</v>
      </c>
      <c r="BZ183" s="326">
        <f t="shared" si="226"/>
        <v>0</v>
      </c>
      <c r="CA183" s="329">
        <f t="shared" si="201"/>
        <v>0</v>
      </c>
      <c r="CB183" s="132"/>
      <c r="CC183" s="71">
        <v>170</v>
      </c>
      <c r="CD183" s="68">
        <f t="shared" si="202"/>
        <v>0</v>
      </c>
      <c r="CE183" s="132"/>
      <c r="CF183" s="68">
        <f t="shared" si="203"/>
        <v>0</v>
      </c>
      <c r="CG183" s="132"/>
      <c r="CH183" s="91"/>
      <c r="CI183" s="132"/>
      <c r="CJ183" s="68">
        <f t="shared" si="204"/>
        <v>0</v>
      </c>
      <c r="CK183" s="132"/>
      <c r="CL183" s="72">
        <f t="shared" si="205"/>
        <v>0</v>
      </c>
      <c r="CM183" s="132"/>
      <c r="CN183" s="72">
        <f t="shared" si="173"/>
        <v>0</v>
      </c>
      <c r="CO183" s="132"/>
      <c r="CP183" s="326">
        <f t="shared" si="227"/>
        <v>0</v>
      </c>
      <c r="CQ183" s="326">
        <f t="shared" si="228"/>
        <v>0</v>
      </c>
      <c r="CR183" s="326">
        <f t="shared" si="229"/>
        <v>0</v>
      </c>
      <c r="CS183" s="326">
        <f t="shared" si="206"/>
        <v>0</v>
      </c>
      <c r="CT183" s="326">
        <f t="shared" si="207"/>
        <v>0</v>
      </c>
      <c r="CU183" s="326">
        <f t="shared" si="230"/>
        <v>0</v>
      </c>
      <c r="CV183" s="329">
        <f t="shared" si="208"/>
        <v>0</v>
      </c>
      <c r="CW183" s="69"/>
      <c r="CX183" s="71">
        <v>170</v>
      </c>
      <c r="CY183" s="68">
        <f t="shared" si="209"/>
        <v>0</v>
      </c>
      <c r="CZ183" s="132"/>
      <c r="DA183" s="68">
        <f t="shared" si="210"/>
        <v>0</v>
      </c>
      <c r="DB183" s="132"/>
      <c r="DC183" s="91"/>
      <c r="DD183" s="132"/>
      <c r="DE183" s="68">
        <f t="shared" si="211"/>
        <v>0</v>
      </c>
      <c r="DF183" s="132"/>
      <c r="DG183" s="72">
        <f t="shared" si="212"/>
        <v>0</v>
      </c>
      <c r="DH183" s="132"/>
      <c r="DI183" s="72">
        <f t="shared" si="174"/>
        <v>0</v>
      </c>
      <c r="DJ183" s="72"/>
      <c r="DK183" s="326">
        <f t="shared" si="231"/>
        <v>0</v>
      </c>
      <c r="DL183" s="326">
        <f t="shared" si="232"/>
        <v>0</v>
      </c>
      <c r="DM183" s="326">
        <f t="shared" si="213"/>
        <v>0</v>
      </c>
      <c r="DN183" s="326">
        <f t="shared" si="214"/>
        <v>0</v>
      </c>
      <c r="DO183" s="326">
        <f t="shared" si="215"/>
        <v>0</v>
      </c>
      <c r="DP183" s="326">
        <f t="shared" si="233"/>
        <v>0</v>
      </c>
      <c r="DQ183" s="329">
        <f t="shared" si="234"/>
        <v>0</v>
      </c>
      <c r="DR183" s="72"/>
      <c r="DS183" s="372">
        <v>170</v>
      </c>
      <c r="DT183" s="68">
        <f t="shared" si="216"/>
        <v>0</v>
      </c>
      <c r="DV183" s="68">
        <f t="shared" si="217"/>
        <v>0</v>
      </c>
      <c r="DX183" s="91"/>
      <c r="DZ183" s="68">
        <f t="shared" si="218"/>
        <v>0</v>
      </c>
      <c r="EA183" s="132"/>
      <c r="EB183" s="72">
        <f t="shared" si="219"/>
        <v>0</v>
      </c>
      <c r="EC183" s="132"/>
      <c r="ED183" s="72">
        <f t="shared" si="175"/>
        <v>0</v>
      </c>
      <c r="EF183" s="364">
        <f t="shared" si="235"/>
        <v>0</v>
      </c>
      <c r="EG183" s="95">
        <f t="shared" si="236"/>
        <v>0</v>
      </c>
      <c r="EH183" s="379">
        <f>(INDEX('30 year Cash Flow'!$H$50:$AK$50,1,'Monthly Loan Amortization'!A183)/12)*$DV$9</f>
        <v>0</v>
      </c>
      <c r="EI183" s="326">
        <f t="shared" si="237"/>
        <v>0</v>
      </c>
      <c r="EJ183" s="326">
        <f t="shared" si="242"/>
        <v>0</v>
      </c>
      <c r="EK183" s="326">
        <f t="shared" si="238"/>
        <v>0</v>
      </c>
      <c r="EL183" s="329">
        <f t="shared" ref="EL183:EL246" si="245">IF(EF183-EJ183&lt;0,0,IF(EJ183&lt;0,EF183,EF183-EJ183))</f>
        <v>0</v>
      </c>
      <c r="EM183" s="329"/>
      <c r="EN183" s="372">
        <v>170</v>
      </c>
      <c r="EO183" s="95">
        <f t="shared" si="220"/>
        <v>0</v>
      </c>
      <c r="EP183" s="132"/>
      <c r="EQ183" s="95">
        <f t="shared" si="221"/>
        <v>0</v>
      </c>
      <c r="ER183" s="132"/>
      <c r="ES183" s="91"/>
      <c r="ET183" s="132"/>
      <c r="EU183" s="95">
        <f t="shared" si="222"/>
        <v>0</v>
      </c>
      <c r="EV183" s="132"/>
      <c r="EW183" s="327">
        <f t="shared" si="223"/>
        <v>0</v>
      </c>
      <c r="EX183" s="132"/>
      <c r="EY183" s="327">
        <f t="shared" si="176"/>
        <v>0</v>
      </c>
      <c r="EZ183" s="132"/>
      <c r="FA183" s="364">
        <f t="shared" si="239"/>
        <v>0</v>
      </c>
      <c r="FB183" s="95">
        <f t="shared" si="240"/>
        <v>0</v>
      </c>
      <c r="FC183" s="379">
        <f>(INDEX('30 year Cash Flow'!$H$50:$AK$50,1,'Monthly Loan Amortization'!A183)/12)*$EQ$9</f>
        <v>0</v>
      </c>
      <c r="FD183" s="326">
        <f t="shared" si="243"/>
        <v>0</v>
      </c>
      <c r="FE183" s="326">
        <f t="shared" si="244"/>
        <v>0</v>
      </c>
      <c r="FF183" s="326">
        <f t="shared" si="241"/>
        <v>0</v>
      </c>
      <c r="FG183" s="329">
        <f t="shared" ref="FG183:FG246" si="246">IF(FA183-FE183&lt;0,0,IF(FE183&lt;0,FA183,FA183-FE183))</f>
        <v>0</v>
      </c>
    </row>
    <row r="184" spans="1:163" x14ac:dyDescent="0.25">
      <c r="A184" s="132">
        <f t="shared" si="224"/>
        <v>15</v>
      </c>
      <c r="B184" s="71">
        <v>171</v>
      </c>
      <c r="C184" s="68">
        <f t="shared" si="177"/>
        <v>0</v>
      </c>
      <c r="E184" s="68">
        <f t="shared" si="178"/>
        <v>0</v>
      </c>
      <c r="G184" s="91"/>
      <c r="I184" s="68">
        <f t="shared" si="179"/>
        <v>0</v>
      </c>
      <c r="K184" s="72">
        <f t="shared" si="180"/>
        <v>0</v>
      </c>
      <c r="M184" s="72">
        <f t="shared" si="168"/>
        <v>0</v>
      </c>
      <c r="N184" s="66"/>
      <c r="O184" s="69"/>
      <c r="Q184" s="71">
        <v>171</v>
      </c>
      <c r="R184" s="68">
        <f t="shared" si="181"/>
        <v>0</v>
      </c>
      <c r="T184" s="68">
        <f t="shared" si="182"/>
        <v>0</v>
      </c>
      <c r="V184" s="91"/>
      <c r="X184" s="68">
        <f t="shared" si="183"/>
        <v>0</v>
      </c>
      <c r="Z184" s="72">
        <f t="shared" si="184"/>
        <v>0</v>
      </c>
      <c r="AB184" s="72" t="e">
        <f t="shared" si="169"/>
        <v>#REF!</v>
      </c>
      <c r="AD184" s="69"/>
      <c r="AF184" s="71">
        <v>171</v>
      </c>
      <c r="AG184" s="68">
        <f t="shared" si="185"/>
        <v>0</v>
      </c>
      <c r="AI184" s="68">
        <f t="shared" si="186"/>
        <v>0</v>
      </c>
      <c r="AK184" s="91"/>
      <c r="AM184" s="68">
        <f t="shared" si="187"/>
        <v>0</v>
      </c>
      <c r="AO184" s="72">
        <f t="shared" si="188"/>
        <v>0</v>
      </c>
      <c r="AQ184" s="72" t="e">
        <f t="shared" si="170"/>
        <v>#REF!</v>
      </c>
      <c r="AS184" s="69"/>
      <c r="AU184" s="71">
        <v>171</v>
      </c>
      <c r="AV184" s="68">
        <f t="shared" si="189"/>
        <v>0</v>
      </c>
      <c r="AX184" s="68">
        <f t="shared" si="190"/>
        <v>0</v>
      </c>
      <c r="AZ184" s="91"/>
      <c r="BB184" s="68">
        <f t="shared" si="191"/>
        <v>0</v>
      </c>
      <c r="BD184" s="72">
        <f t="shared" si="192"/>
        <v>0</v>
      </c>
      <c r="BF184" s="72" t="e">
        <f t="shared" si="171"/>
        <v>#REF!</v>
      </c>
      <c r="BG184" s="72"/>
      <c r="BH184" s="71">
        <v>171</v>
      </c>
      <c r="BI184" s="68">
        <f t="shared" si="193"/>
        <v>0</v>
      </c>
      <c r="BJ184" s="132"/>
      <c r="BK184" s="68">
        <f t="shared" si="194"/>
        <v>0</v>
      </c>
      <c r="BL184" s="132"/>
      <c r="BM184" s="91"/>
      <c r="BN184" s="132"/>
      <c r="BO184" s="68">
        <f t="shared" si="195"/>
        <v>0</v>
      </c>
      <c r="BP184" s="132"/>
      <c r="BQ184" s="72">
        <f t="shared" si="196"/>
        <v>0</v>
      </c>
      <c r="BR184" s="132"/>
      <c r="BS184" s="72">
        <f t="shared" si="172"/>
        <v>0</v>
      </c>
      <c r="BT184" s="72"/>
      <c r="BU184" s="326">
        <f t="shared" si="225"/>
        <v>0</v>
      </c>
      <c r="BV184" s="326">
        <f t="shared" si="197"/>
        <v>0</v>
      </c>
      <c r="BW184" s="326">
        <f t="shared" si="198"/>
        <v>0</v>
      </c>
      <c r="BX184" s="326">
        <f t="shared" si="199"/>
        <v>0</v>
      </c>
      <c r="BY184" s="326">
        <f t="shared" si="200"/>
        <v>0</v>
      </c>
      <c r="BZ184" s="326">
        <f t="shared" si="226"/>
        <v>0</v>
      </c>
      <c r="CA184" s="329">
        <f t="shared" si="201"/>
        <v>0</v>
      </c>
      <c r="CB184" s="132"/>
      <c r="CC184" s="71">
        <v>171</v>
      </c>
      <c r="CD184" s="68">
        <f t="shared" si="202"/>
        <v>0</v>
      </c>
      <c r="CE184" s="132"/>
      <c r="CF184" s="68">
        <f t="shared" si="203"/>
        <v>0</v>
      </c>
      <c r="CG184" s="132"/>
      <c r="CH184" s="91"/>
      <c r="CI184" s="132"/>
      <c r="CJ184" s="68">
        <f t="shared" si="204"/>
        <v>0</v>
      </c>
      <c r="CK184" s="132"/>
      <c r="CL184" s="72">
        <f t="shared" si="205"/>
        <v>0</v>
      </c>
      <c r="CM184" s="132"/>
      <c r="CN184" s="72">
        <f t="shared" si="173"/>
        <v>0</v>
      </c>
      <c r="CO184" s="132"/>
      <c r="CP184" s="326">
        <f t="shared" si="227"/>
        <v>0</v>
      </c>
      <c r="CQ184" s="326">
        <f t="shared" si="228"/>
        <v>0</v>
      </c>
      <c r="CR184" s="326">
        <f t="shared" si="229"/>
        <v>0</v>
      </c>
      <c r="CS184" s="326">
        <f t="shared" si="206"/>
        <v>0</v>
      </c>
      <c r="CT184" s="326">
        <f t="shared" si="207"/>
        <v>0</v>
      </c>
      <c r="CU184" s="326">
        <f t="shared" si="230"/>
        <v>0</v>
      </c>
      <c r="CV184" s="329">
        <f t="shared" si="208"/>
        <v>0</v>
      </c>
      <c r="CW184" s="69"/>
      <c r="CX184" s="71">
        <v>171</v>
      </c>
      <c r="CY184" s="68">
        <f t="shared" si="209"/>
        <v>0</v>
      </c>
      <c r="CZ184" s="132"/>
      <c r="DA184" s="68">
        <f t="shared" si="210"/>
        <v>0</v>
      </c>
      <c r="DB184" s="132"/>
      <c r="DC184" s="91"/>
      <c r="DD184" s="132"/>
      <c r="DE184" s="68">
        <f t="shared" si="211"/>
        <v>0</v>
      </c>
      <c r="DF184" s="132"/>
      <c r="DG184" s="72">
        <f t="shared" si="212"/>
        <v>0</v>
      </c>
      <c r="DH184" s="132"/>
      <c r="DI184" s="72">
        <f t="shared" si="174"/>
        <v>0</v>
      </c>
      <c r="DJ184" s="72"/>
      <c r="DK184" s="326">
        <f t="shared" si="231"/>
        <v>0</v>
      </c>
      <c r="DL184" s="326">
        <f t="shared" si="232"/>
        <v>0</v>
      </c>
      <c r="DM184" s="326">
        <f t="shared" si="213"/>
        <v>0</v>
      </c>
      <c r="DN184" s="326">
        <f t="shared" si="214"/>
        <v>0</v>
      </c>
      <c r="DO184" s="326">
        <f t="shared" si="215"/>
        <v>0</v>
      </c>
      <c r="DP184" s="326">
        <f t="shared" si="233"/>
        <v>0</v>
      </c>
      <c r="DQ184" s="329">
        <f t="shared" si="234"/>
        <v>0</v>
      </c>
      <c r="DR184" s="72"/>
      <c r="DS184" s="372">
        <v>171</v>
      </c>
      <c r="DT184" s="68">
        <f t="shared" si="216"/>
        <v>0</v>
      </c>
      <c r="DV184" s="68">
        <f t="shared" si="217"/>
        <v>0</v>
      </c>
      <c r="DX184" s="91"/>
      <c r="DZ184" s="68">
        <f t="shared" si="218"/>
        <v>0</v>
      </c>
      <c r="EA184" s="132"/>
      <c r="EB184" s="72">
        <f t="shared" si="219"/>
        <v>0</v>
      </c>
      <c r="EC184" s="132"/>
      <c r="ED184" s="72">
        <f t="shared" si="175"/>
        <v>0</v>
      </c>
      <c r="EF184" s="364">
        <f t="shared" si="235"/>
        <v>0</v>
      </c>
      <c r="EG184" s="95">
        <f t="shared" si="236"/>
        <v>0</v>
      </c>
      <c r="EH184" s="379">
        <f>(INDEX('30 year Cash Flow'!$H$50:$AK$50,1,'Monthly Loan Amortization'!A184)/12)*$DV$9</f>
        <v>0</v>
      </c>
      <c r="EI184" s="326">
        <f t="shared" si="237"/>
        <v>0</v>
      </c>
      <c r="EJ184" s="326">
        <f t="shared" si="242"/>
        <v>0</v>
      </c>
      <c r="EK184" s="326">
        <f t="shared" si="238"/>
        <v>0</v>
      </c>
      <c r="EL184" s="329">
        <f t="shared" si="245"/>
        <v>0</v>
      </c>
      <c r="EM184" s="329"/>
      <c r="EN184" s="372">
        <v>171</v>
      </c>
      <c r="EO184" s="95">
        <f t="shared" si="220"/>
        <v>0</v>
      </c>
      <c r="EP184" s="132"/>
      <c r="EQ184" s="95">
        <f t="shared" si="221"/>
        <v>0</v>
      </c>
      <c r="ER184" s="132"/>
      <c r="ES184" s="91"/>
      <c r="ET184" s="132"/>
      <c r="EU184" s="95">
        <f t="shared" si="222"/>
        <v>0</v>
      </c>
      <c r="EV184" s="132"/>
      <c r="EW184" s="327">
        <f t="shared" si="223"/>
        <v>0</v>
      </c>
      <c r="EX184" s="132"/>
      <c r="EY184" s="327">
        <f t="shared" si="176"/>
        <v>0</v>
      </c>
      <c r="EZ184" s="132"/>
      <c r="FA184" s="364">
        <f t="shared" si="239"/>
        <v>0</v>
      </c>
      <c r="FB184" s="95">
        <f t="shared" si="240"/>
        <v>0</v>
      </c>
      <c r="FC184" s="379">
        <f>(INDEX('30 year Cash Flow'!$H$50:$AK$50,1,'Monthly Loan Amortization'!A184)/12)*$EQ$9</f>
        <v>0</v>
      </c>
      <c r="FD184" s="326">
        <f t="shared" si="243"/>
        <v>0</v>
      </c>
      <c r="FE184" s="326">
        <f t="shared" si="244"/>
        <v>0</v>
      </c>
      <c r="FF184" s="326">
        <f t="shared" si="241"/>
        <v>0</v>
      </c>
      <c r="FG184" s="329">
        <f t="shared" si="246"/>
        <v>0</v>
      </c>
    </row>
    <row r="185" spans="1:163" x14ac:dyDescent="0.25">
      <c r="A185" s="132">
        <f t="shared" si="224"/>
        <v>15</v>
      </c>
      <c r="B185" s="71">
        <v>172</v>
      </c>
      <c r="C185" s="68">
        <f t="shared" si="177"/>
        <v>0</v>
      </c>
      <c r="E185" s="68">
        <f t="shared" si="178"/>
        <v>0</v>
      </c>
      <c r="G185" s="91"/>
      <c r="I185" s="68">
        <f t="shared" si="179"/>
        <v>0</v>
      </c>
      <c r="K185" s="72">
        <f t="shared" si="180"/>
        <v>0</v>
      </c>
      <c r="M185" s="72">
        <f t="shared" si="168"/>
        <v>0</v>
      </c>
      <c r="N185" s="66"/>
      <c r="O185" s="69"/>
      <c r="Q185" s="71">
        <v>172</v>
      </c>
      <c r="R185" s="68">
        <f t="shared" si="181"/>
        <v>0</v>
      </c>
      <c r="T185" s="68">
        <f t="shared" si="182"/>
        <v>0</v>
      </c>
      <c r="V185" s="91"/>
      <c r="X185" s="68">
        <f t="shared" si="183"/>
        <v>0</v>
      </c>
      <c r="Z185" s="72">
        <f t="shared" si="184"/>
        <v>0</v>
      </c>
      <c r="AB185" s="72" t="e">
        <f t="shared" si="169"/>
        <v>#REF!</v>
      </c>
      <c r="AD185" s="69"/>
      <c r="AF185" s="71">
        <v>172</v>
      </c>
      <c r="AG185" s="68">
        <f t="shared" si="185"/>
        <v>0</v>
      </c>
      <c r="AI185" s="68">
        <f t="shared" si="186"/>
        <v>0</v>
      </c>
      <c r="AK185" s="91"/>
      <c r="AM185" s="68">
        <f t="shared" si="187"/>
        <v>0</v>
      </c>
      <c r="AO185" s="72">
        <f t="shared" si="188"/>
        <v>0</v>
      </c>
      <c r="AQ185" s="72" t="e">
        <f t="shared" si="170"/>
        <v>#REF!</v>
      </c>
      <c r="AS185" s="69"/>
      <c r="AU185" s="71">
        <v>172</v>
      </c>
      <c r="AV185" s="68">
        <f t="shared" si="189"/>
        <v>0</v>
      </c>
      <c r="AX185" s="68">
        <f t="shared" si="190"/>
        <v>0</v>
      </c>
      <c r="AZ185" s="91"/>
      <c r="BB185" s="68">
        <f t="shared" si="191"/>
        <v>0</v>
      </c>
      <c r="BD185" s="72">
        <f t="shared" si="192"/>
        <v>0</v>
      </c>
      <c r="BF185" s="72" t="e">
        <f t="shared" si="171"/>
        <v>#REF!</v>
      </c>
      <c r="BG185" s="72"/>
      <c r="BH185" s="71">
        <v>172</v>
      </c>
      <c r="BI185" s="68">
        <f t="shared" si="193"/>
        <v>0</v>
      </c>
      <c r="BJ185" s="132"/>
      <c r="BK185" s="68">
        <f t="shared" si="194"/>
        <v>0</v>
      </c>
      <c r="BL185" s="132"/>
      <c r="BM185" s="91"/>
      <c r="BN185" s="132"/>
      <c r="BO185" s="68">
        <f t="shared" si="195"/>
        <v>0</v>
      </c>
      <c r="BP185" s="132"/>
      <c r="BQ185" s="72">
        <f t="shared" si="196"/>
        <v>0</v>
      </c>
      <c r="BR185" s="132"/>
      <c r="BS185" s="72">
        <f t="shared" si="172"/>
        <v>0</v>
      </c>
      <c r="BT185" s="72"/>
      <c r="BU185" s="326">
        <f t="shared" si="225"/>
        <v>0</v>
      </c>
      <c r="BV185" s="326">
        <f t="shared" si="197"/>
        <v>0</v>
      </c>
      <c r="BW185" s="326">
        <f t="shared" si="198"/>
        <v>0</v>
      </c>
      <c r="BX185" s="326">
        <f t="shared" si="199"/>
        <v>0</v>
      </c>
      <c r="BY185" s="326">
        <f t="shared" si="200"/>
        <v>0</v>
      </c>
      <c r="BZ185" s="326">
        <f t="shared" si="226"/>
        <v>0</v>
      </c>
      <c r="CA185" s="329">
        <f t="shared" si="201"/>
        <v>0</v>
      </c>
      <c r="CB185" s="132"/>
      <c r="CC185" s="71">
        <v>172</v>
      </c>
      <c r="CD185" s="68">
        <f t="shared" si="202"/>
        <v>0</v>
      </c>
      <c r="CE185" s="132"/>
      <c r="CF185" s="68">
        <f t="shared" si="203"/>
        <v>0</v>
      </c>
      <c r="CG185" s="132"/>
      <c r="CH185" s="91"/>
      <c r="CI185" s="132"/>
      <c r="CJ185" s="68">
        <f t="shared" si="204"/>
        <v>0</v>
      </c>
      <c r="CK185" s="132"/>
      <c r="CL185" s="72">
        <f t="shared" si="205"/>
        <v>0</v>
      </c>
      <c r="CM185" s="132"/>
      <c r="CN185" s="72">
        <f t="shared" si="173"/>
        <v>0</v>
      </c>
      <c r="CO185" s="132"/>
      <c r="CP185" s="326">
        <f t="shared" si="227"/>
        <v>0</v>
      </c>
      <c r="CQ185" s="326">
        <f t="shared" si="228"/>
        <v>0</v>
      </c>
      <c r="CR185" s="326">
        <f t="shared" si="229"/>
        <v>0</v>
      </c>
      <c r="CS185" s="326">
        <f t="shared" si="206"/>
        <v>0</v>
      </c>
      <c r="CT185" s="326">
        <f t="shared" si="207"/>
        <v>0</v>
      </c>
      <c r="CU185" s="326">
        <f t="shared" si="230"/>
        <v>0</v>
      </c>
      <c r="CV185" s="329">
        <f t="shared" si="208"/>
        <v>0</v>
      </c>
      <c r="CW185" s="69"/>
      <c r="CX185" s="71">
        <v>172</v>
      </c>
      <c r="CY185" s="68">
        <f t="shared" si="209"/>
        <v>0</v>
      </c>
      <c r="CZ185" s="132"/>
      <c r="DA185" s="68">
        <f t="shared" si="210"/>
        <v>0</v>
      </c>
      <c r="DB185" s="132"/>
      <c r="DC185" s="91"/>
      <c r="DD185" s="132"/>
      <c r="DE185" s="68">
        <f t="shared" si="211"/>
        <v>0</v>
      </c>
      <c r="DF185" s="132"/>
      <c r="DG185" s="72">
        <f t="shared" si="212"/>
        <v>0</v>
      </c>
      <c r="DH185" s="132"/>
      <c r="DI185" s="72">
        <f t="shared" si="174"/>
        <v>0</v>
      </c>
      <c r="DJ185" s="72"/>
      <c r="DK185" s="326">
        <f t="shared" si="231"/>
        <v>0</v>
      </c>
      <c r="DL185" s="326">
        <f t="shared" si="232"/>
        <v>0</v>
      </c>
      <c r="DM185" s="326">
        <f t="shared" si="213"/>
        <v>0</v>
      </c>
      <c r="DN185" s="326">
        <f t="shared" si="214"/>
        <v>0</v>
      </c>
      <c r="DO185" s="326">
        <f t="shared" si="215"/>
        <v>0</v>
      </c>
      <c r="DP185" s="326">
        <f t="shared" si="233"/>
        <v>0</v>
      </c>
      <c r="DQ185" s="329">
        <f t="shared" si="234"/>
        <v>0</v>
      </c>
      <c r="DR185" s="72"/>
      <c r="DS185" s="372">
        <v>172</v>
      </c>
      <c r="DT185" s="68">
        <f t="shared" si="216"/>
        <v>0</v>
      </c>
      <c r="DV185" s="68">
        <f t="shared" si="217"/>
        <v>0</v>
      </c>
      <c r="DX185" s="91"/>
      <c r="DZ185" s="68">
        <f t="shared" si="218"/>
        <v>0</v>
      </c>
      <c r="EA185" s="132"/>
      <c r="EB185" s="72">
        <f t="shared" si="219"/>
        <v>0</v>
      </c>
      <c r="EC185" s="132"/>
      <c r="ED185" s="72">
        <f t="shared" si="175"/>
        <v>0</v>
      </c>
      <c r="EF185" s="364">
        <f t="shared" si="235"/>
        <v>0</v>
      </c>
      <c r="EG185" s="95">
        <f t="shared" si="236"/>
        <v>0</v>
      </c>
      <c r="EH185" s="379">
        <f>(INDEX('30 year Cash Flow'!$H$50:$AK$50,1,'Monthly Loan Amortization'!A185)/12)*$DV$9</f>
        <v>0</v>
      </c>
      <c r="EI185" s="326">
        <f t="shared" si="237"/>
        <v>0</v>
      </c>
      <c r="EJ185" s="326">
        <f t="shared" si="242"/>
        <v>0</v>
      </c>
      <c r="EK185" s="326">
        <f t="shared" si="238"/>
        <v>0</v>
      </c>
      <c r="EL185" s="329">
        <f t="shared" si="245"/>
        <v>0</v>
      </c>
      <c r="EM185" s="329"/>
      <c r="EN185" s="372">
        <v>172</v>
      </c>
      <c r="EO185" s="95">
        <f t="shared" si="220"/>
        <v>0</v>
      </c>
      <c r="EP185" s="132"/>
      <c r="EQ185" s="95">
        <f t="shared" si="221"/>
        <v>0</v>
      </c>
      <c r="ER185" s="132"/>
      <c r="ES185" s="91"/>
      <c r="ET185" s="132"/>
      <c r="EU185" s="95">
        <f t="shared" si="222"/>
        <v>0</v>
      </c>
      <c r="EV185" s="132"/>
      <c r="EW185" s="327">
        <f t="shared" si="223"/>
        <v>0</v>
      </c>
      <c r="EX185" s="132"/>
      <c r="EY185" s="327">
        <f t="shared" si="176"/>
        <v>0</v>
      </c>
      <c r="EZ185" s="132"/>
      <c r="FA185" s="364">
        <f t="shared" si="239"/>
        <v>0</v>
      </c>
      <c r="FB185" s="95">
        <f t="shared" si="240"/>
        <v>0</v>
      </c>
      <c r="FC185" s="379">
        <f>(INDEX('30 year Cash Flow'!$H$50:$AK$50,1,'Monthly Loan Amortization'!A185)/12)*$EQ$9</f>
        <v>0</v>
      </c>
      <c r="FD185" s="326">
        <f t="shared" si="243"/>
        <v>0</v>
      </c>
      <c r="FE185" s="326">
        <f t="shared" si="244"/>
        <v>0</v>
      </c>
      <c r="FF185" s="326">
        <f t="shared" si="241"/>
        <v>0</v>
      </c>
      <c r="FG185" s="329">
        <f t="shared" si="246"/>
        <v>0</v>
      </c>
    </row>
    <row r="186" spans="1:163" x14ac:dyDescent="0.25">
      <c r="A186" s="132">
        <f t="shared" si="224"/>
        <v>15</v>
      </c>
      <c r="B186" s="71">
        <v>173</v>
      </c>
      <c r="C186" s="68">
        <f t="shared" si="177"/>
        <v>0</v>
      </c>
      <c r="E186" s="68">
        <f t="shared" si="178"/>
        <v>0</v>
      </c>
      <c r="G186" s="91"/>
      <c r="I186" s="68">
        <f t="shared" si="179"/>
        <v>0</v>
      </c>
      <c r="K186" s="72">
        <f t="shared" si="180"/>
        <v>0</v>
      </c>
      <c r="M186" s="72">
        <f t="shared" si="168"/>
        <v>0</v>
      </c>
      <c r="N186" s="66"/>
      <c r="O186" s="69"/>
      <c r="Q186" s="71">
        <v>173</v>
      </c>
      <c r="R186" s="68">
        <f t="shared" si="181"/>
        <v>0</v>
      </c>
      <c r="T186" s="68">
        <f t="shared" si="182"/>
        <v>0</v>
      </c>
      <c r="V186" s="91"/>
      <c r="X186" s="68">
        <f t="shared" si="183"/>
        <v>0</v>
      </c>
      <c r="Z186" s="72">
        <f t="shared" si="184"/>
        <v>0</v>
      </c>
      <c r="AB186" s="72" t="e">
        <f t="shared" si="169"/>
        <v>#REF!</v>
      </c>
      <c r="AD186" s="69"/>
      <c r="AF186" s="71">
        <v>173</v>
      </c>
      <c r="AG186" s="68">
        <f t="shared" si="185"/>
        <v>0</v>
      </c>
      <c r="AI186" s="68">
        <f t="shared" si="186"/>
        <v>0</v>
      </c>
      <c r="AK186" s="91"/>
      <c r="AM186" s="68">
        <f t="shared" si="187"/>
        <v>0</v>
      </c>
      <c r="AO186" s="72">
        <f t="shared" si="188"/>
        <v>0</v>
      </c>
      <c r="AQ186" s="72" t="e">
        <f t="shared" si="170"/>
        <v>#REF!</v>
      </c>
      <c r="AS186" s="69"/>
      <c r="AU186" s="71">
        <v>173</v>
      </c>
      <c r="AV186" s="68">
        <f t="shared" si="189"/>
        <v>0</v>
      </c>
      <c r="AX186" s="68">
        <f t="shared" si="190"/>
        <v>0</v>
      </c>
      <c r="AZ186" s="91"/>
      <c r="BB186" s="68">
        <f t="shared" si="191"/>
        <v>0</v>
      </c>
      <c r="BD186" s="72">
        <f t="shared" si="192"/>
        <v>0</v>
      </c>
      <c r="BF186" s="72" t="e">
        <f t="shared" si="171"/>
        <v>#REF!</v>
      </c>
      <c r="BG186" s="72"/>
      <c r="BH186" s="71">
        <v>173</v>
      </c>
      <c r="BI186" s="68">
        <f t="shared" si="193"/>
        <v>0</v>
      </c>
      <c r="BJ186" s="132"/>
      <c r="BK186" s="68">
        <f t="shared" si="194"/>
        <v>0</v>
      </c>
      <c r="BL186" s="132"/>
      <c r="BM186" s="91"/>
      <c r="BN186" s="132"/>
      <c r="BO186" s="68">
        <f t="shared" si="195"/>
        <v>0</v>
      </c>
      <c r="BP186" s="132"/>
      <c r="BQ186" s="72">
        <f t="shared" si="196"/>
        <v>0</v>
      </c>
      <c r="BR186" s="132"/>
      <c r="BS186" s="72">
        <f t="shared" si="172"/>
        <v>0</v>
      </c>
      <c r="BT186" s="72"/>
      <c r="BU186" s="326">
        <f t="shared" si="225"/>
        <v>0</v>
      </c>
      <c r="BV186" s="326">
        <f t="shared" si="197"/>
        <v>0</v>
      </c>
      <c r="BW186" s="326">
        <f t="shared" si="198"/>
        <v>0</v>
      </c>
      <c r="BX186" s="326">
        <f t="shared" si="199"/>
        <v>0</v>
      </c>
      <c r="BY186" s="326">
        <f t="shared" si="200"/>
        <v>0</v>
      </c>
      <c r="BZ186" s="326">
        <f t="shared" si="226"/>
        <v>0</v>
      </c>
      <c r="CA186" s="329">
        <f t="shared" si="201"/>
        <v>0</v>
      </c>
      <c r="CB186" s="132"/>
      <c r="CC186" s="71">
        <v>173</v>
      </c>
      <c r="CD186" s="68">
        <f t="shared" si="202"/>
        <v>0</v>
      </c>
      <c r="CE186" s="132"/>
      <c r="CF186" s="68">
        <f t="shared" si="203"/>
        <v>0</v>
      </c>
      <c r="CG186" s="132"/>
      <c r="CH186" s="91"/>
      <c r="CI186" s="132"/>
      <c r="CJ186" s="68">
        <f t="shared" si="204"/>
        <v>0</v>
      </c>
      <c r="CK186" s="132"/>
      <c r="CL186" s="72">
        <f t="shared" si="205"/>
        <v>0</v>
      </c>
      <c r="CM186" s="132"/>
      <c r="CN186" s="72">
        <f t="shared" si="173"/>
        <v>0</v>
      </c>
      <c r="CO186" s="132"/>
      <c r="CP186" s="326">
        <f t="shared" si="227"/>
        <v>0</v>
      </c>
      <c r="CQ186" s="326">
        <f t="shared" si="228"/>
        <v>0</v>
      </c>
      <c r="CR186" s="326">
        <f t="shared" si="229"/>
        <v>0</v>
      </c>
      <c r="CS186" s="326">
        <f t="shared" si="206"/>
        <v>0</v>
      </c>
      <c r="CT186" s="326">
        <f t="shared" si="207"/>
        <v>0</v>
      </c>
      <c r="CU186" s="326">
        <f t="shared" si="230"/>
        <v>0</v>
      </c>
      <c r="CV186" s="329">
        <f t="shared" si="208"/>
        <v>0</v>
      </c>
      <c r="CW186" s="69"/>
      <c r="CX186" s="71">
        <v>173</v>
      </c>
      <c r="CY186" s="68">
        <f t="shared" si="209"/>
        <v>0</v>
      </c>
      <c r="CZ186" s="132"/>
      <c r="DA186" s="68">
        <f t="shared" si="210"/>
        <v>0</v>
      </c>
      <c r="DB186" s="132"/>
      <c r="DC186" s="91"/>
      <c r="DD186" s="132"/>
      <c r="DE186" s="68">
        <f t="shared" si="211"/>
        <v>0</v>
      </c>
      <c r="DF186" s="132"/>
      <c r="DG186" s="72">
        <f t="shared" si="212"/>
        <v>0</v>
      </c>
      <c r="DH186" s="132"/>
      <c r="DI186" s="72">
        <f t="shared" si="174"/>
        <v>0</v>
      </c>
      <c r="DJ186" s="72"/>
      <c r="DK186" s="326">
        <f t="shared" si="231"/>
        <v>0</v>
      </c>
      <c r="DL186" s="326">
        <f t="shared" si="232"/>
        <v>0</v>
      </c>
      <c r="DM186" s="326">
        <f t="shared" si="213"/>
        <v>0</v>
      </c>
      <c r="DN186" s="326">
        <f t="shared" si="214"/>
        <v>0</v>
      </c>
      <c r="DO186" s="326">
        <f t="shared" si="215"/>
        <v>0</v>
      </c>
      <c r="DP186" s="326">
        <f t="shared" si="233"/>
        <v>0</v>
      </c>
      <c r="DQ186" s="329">
        <f t="shared" si="234"/>
        <v>0</v>
      </c>
      <c r="DR186" s="72"/>
      <c r="DS186" s="372">
        <v>173</v>
      </c>
      <c r="DT186" s="68">
        <f t="shared" si="216"/>
        <v>0</v>
      </c>
      <c r="DV186" s="68">
        <f t="shared" si="217"/>
        <v>0</v>
      </c>
      <c r="DX186" s="91"/>
      <c r="DZ186" s="68">
        <f t="shared" si="218"/>
        <v>0</v>
      </c>
      <c r="EA186" s="132"/>
      <c r="EB186" s="72">
        <f t="shared" si="219"/>
        <v>0</v>
      </c>
      <c r="EC186" s="132"/>
      <c r="ED186" s="72">
        <f t="shared" si="175"/>
        <v>0</v>
      </c>
      <c r="EF186" s="364">
        <f t="shared" si="235"/>
        <v>0</v>
      </c>
      <c r="EG186" s="95">
        <f t="shared" si="236"/>
        <v>0</v>
      </c>
      <c r="EH186" s="379">
        <f>(INDEX('30 year Cash Flow'!$H$50:$AK$50,1,'Monthly Loan Amortization'!A186)/12)*$DV$9</f>
        <v>0</v>
      </c>
      <c r="EI186" s="326">
        <f t="shared" si="237"/>
        <v>0</v>
      </c>
      <c r="EJ186" s="326">
        <f t="shared" si="242"/>
        <v>0</v>
      </c>
      <c r="EK186" s="326">
        <f t="shared" si="238"/>
        <v>0</v>
      </c>
      <c r="EL186" s="329">
        <f t="shared" si="245"/>
        <v>0</v>
      </c>
      <c r="EM186" s="329"/>
      <c r="EN186" s="372">
        <v>173</v>
      </c>
      <c r="EO186" s="95">
        <f t="shared" si="220"/>
        <v>0</v>
      </c>
      <c r="EP186" s="132"/>
      <c r="EQ186" s="95">
        <f t="shared" si="221"/>
        <v>0</v>
      </c>
      <c r="ER186" s="132"/>
      <c r="ES186" s="91"/>
      <c r="ET186" s="132"/>
      <c r="EU186" s="95">
        <f t="shared" si="222"/>
        <v>0</v>
      </c>
      <c r="EV186" s="132"/>
      <c r="EW186" s="327">
        <f t="shared" si="223"/>
        <v>0</v>
      </c>
      <c r="EX186" s="132"/>
      <c r="EY186" s="327">
        <f t="shared" si="176"/>
        <v>0</v>
      </c>
      <c r="EZ186" s="132"/>
      <c r="FA186" s="364">
        <f t="shared" si="239"/>
        <v>0</v>
      </c>
      <c r="FB186" s="95">
        <f t="shared" si="240"/>
        <v>0</v>
      </c>
      <c r="FC186" s="379">
        <f>(INDEX('30 year Cash Flow'!$H$50:$AK$50,1,'Monthly Loan Amortization'!A186)/12)*$EQ$9</f>
        <v>0</v>
      </c>
      <c r="FD186" s="326">
        <f t="shared" si="243"/>
        <v>0</v>
      </c>
      <c r="FE186" s="326">
        <f t="shared" si="244"/>
        <v>0</v>
      </c>
      <c r="FF186" s="326">
        <f t="shared" si="241"/>
        <v>0</v>
      </c>
      <c r="FG186" s="329">
        <f t="shared" si="246"/>
        <v>0</v>
      </c>
    </row>
    <row r="187" spans="1:163" x14ac:dyDescent="0.25">
      <c r="A187" s="132">
        <f t="shared" si="224"/>
        <v>15</v>
      </c>
      <c r="B187" s="71">
        <v>174</v>
      </c>
      <c r="C187" s="68">
        <f t="shared" si="177"/>
        <v>0</v>
      </c>
      <c r="E187" s="68">
        <f t="shared" si="178"/>
        <v>0</v>
      </c>
      <c r="G187" s="91"/>
      <c r="I187" s="68">
        <f t="shared" si="179"/>
        <v>0</v>
      </c>
      <c r="K187" s="72">
        <f t="shared" si="180"/>
        <v>0</v>
      </c>
      <c r="M187" s="72">
        <f t="shared" si="168"/>
        <v>0</v>
      </c>
      <c r="N187" s="66"/>
      <c r="O187" s="69"/>
      <c r="Q187" s="71">
        <v>174</v>
      </c>
      <c r="R187" s="68">
        <f t="shared" si="181"/>
        <v>0</v>
      </c>
      <c r="T187" s="68">
        <f t="shared" si="182"/>
        <v>0</v>
      </c>
      <c r="V187" s="91"/>
      <c r="X187" s="68">
        <f t="shared" si="183"/>
        <v>0</v>
      </c>
      <c r="Z187" s="72">
        <f t="shared" si="184"/>
        <v>0</v>
      </c>
      <c r="AB187" s="72" t="e">
        <f t="shared" si="169"/>
        <v>#REF!</v>
      </c>
      <c r="AD187" s="69"/>
      <c r="AF187" s="71">
        <v>174</v>
      </c>
      <c r="AG187" s="68">
        <f t="shared" si="185"/>
        <v>0</v>
      </c>
      <c r="AI187" s="68">
        <f t="shared" si="186"/>
        <v>0</v>
      </c>
      <c r="AK187" s="91"/>
      <c r="AM187" s="68">
        <f t="shared" si="187"/>
        <v>0</v>
      </c>
      <c r="AO187" s="72">
        <f t="shared" si="188"/>
        <v>0</v>
      </c>
      <c r="AQ187" s="72" t="e">
        <f t="shared" si="170"/>
        <v>#REF!</v>
      </c>
      <c r="AS187" s="69"/>
      <c r="AU187" s="71">
        <v>174</v>
      </c>
      <c r="AV187" s="68">
        <f t="shared" si="189"/>
        <v>0</v>
      </c>
      <c r="AX187" s="68">
        <f t="shared" si="190"/>
        <v>0</v>
      </c>
      <c r="AZ187" s="91"/>
      <c r="BB187" s="68">
        <f t="shared" si="191"/>
        <v>0</v>
      </c>
      <c r="BD187" s="72">
        <f t="shared" si="192"/>
        <v>0</v>
      </c>
      <c r="BF187" s="72" t="e">
        <f t="shared" si="171"/>
        <v>#REF!</v>
      </c>
      <c r="BG187" s="72"/>
      <c r="BH187" s="71">
        <v>174</v>
      </c>
      <c r="BI187" s="68">
        <f t="shared" si="193"/>
        <v>0</v>
      </c>
      <c r="BJ187" s="132"/>
      <c r="BK187" s="68">
        <f t="shared" si="194"/>
        <v>0</v>
      </c>
      <c r="BL187" s="132"/>
      <c r="BM187" s="91"/>
      <c r="BN187" s="132"/>
      <c r="BO187" s="68">
        <f t="shared" si="195"/>
        <v>0</v>
      </c>
      <c r="BP187" s="132"/>
      <c r="BQ187" s="72">
        <f t="shared" si="196"/>
        <v>0</v>
      </c>
      <c r="BR187" s="132"/>
      <c r="BS187" s="72">
        <f t="shared" si="172"/>
        <v>0</v>
      </c>
      <c r="BT187" s="72"/>
      <c r="BU187" s="326">
        <f t="shared" si="225"/>
        <v>0</v>
      </c>
      <c r="BV187" s="326">
        <f t="shared" si="197"/>
        <v>0</v>
      </c>
      <c r="BW187" s="326">
        <f t="shared" si="198"/>
        <v>0</v>
      </c>
      <c r="BX187" s="326">
        <f t="shared" si="199"/>
        <v>0</v>
      </c>
      <c r="BY187" s="326">
        <f t="shared" si="200"/>
        <v>0</v>
      </c>
      <c r="BZ187" s="326">
        <f t="shared" si="226"/>
        <v>0</v>
      </c>
      <c r="CA187" s="329">
        <f t="shared" si="201"/>
        <v>0</v>
      </c>
      <c r="CB187" s="132"/>
      <c r="CC187" s="71">
        <v>174</v>
      </c>
      <c r="CD187" s="68">
        <f t="shared" si="202"/>
        <v>0</v>
      </c>
      <c r="CE187" s="132"/>
      <c r="CF187" s="68">
        <f t="shared" si="203"/>
        <v>0</v>
      </c>
      <c r="CG187" s="132"/>
      <c r="CH187" s="91"/>
      <c r="CI187" s="132"/>
      <c r="CJ187" s="68">
        <f t="shared" si="204"/>
        <v>0</v>
      </c>
      <c r="CK187" s="132"/>
      <c r="CL187" s="72">
        <f t="shared" si="205"/>
        <v>0</v>
      </c>
      <c r="CM187" s="132"/>
      <c r="CN187" s="72">
        <f t="shared" si="173"/>
        <v>0</v>
      </c>
      <c r="CO187" s="132"/>
      <c r="CP187" s="326">
        <f t="shared" si="227"/>
        <v>0</v>
      </c>
      <c r="CQ187" s="326">
        <f t="shared" si="228"/>
        <v>0</v>
      </c>
      <c r="CR187" s="326">
        <f t="shared" si="229"/>
        <v>0</v>
      </c>
      <c r="CS187" s="326">
        <f t="shared" si="206"/>
        <v>0</v>
      </c>
      <c r="CT187" s="326">
        <f t="shared" si="207"/>
        <v>0</v>
      </c>
      <c r="CU187" s="326">
        <f t="shared" si="230"/>
        <v>0</v>
      </c>
      <c r="CV187" s="329">
        <f t="shared" si="208"/>
        <v>0</v>
      </c>
      <c r="CW187" s="69"/>
      <c r="CX187" s="71">
        <v>174</v>
      </c>
      <c r="CY187" s="68">
        <f t="shared" si="209"/>
        <v>0</v>
      </c>
      <c r="CZ187" s="132"/>
      <c r="DA187" s="68">
        <f t="shared" si="210"/>
        <v>0</v>
      </c>
      <c r="DB187" s="132"/>
      <c r="DC187" s="91"/>
      <c r="DD187" s="132"/>
      <c r="DE187" s="68">
        <f t="shared" si="211"/>
        <v>0</v>
      </c>
      <c r="DF187" s="132"/>
      <c r="DG187" s="72">
        <f t="shared" si="212"/>
        <v>0</v>
      </c>
      <c r="DH187" s="132"/>
      <c r="DI187" s="72">
        <f t="shared" si="174"/>
        <v>0</v>
      </c>
      <c r="DJ187" s="72"/>
      <c r="DK187" s="326">
        <f t="shared" si="231"/>
        <v>0</v>
      </c>
      <c r="DL187" s="326">
        <f t="shared" si="232"/>
        <v>0</v>
      </c>
      <c r="DM187" s="326">
        <f t="shared" si="213"/>
        <v>0</v>
      </c>
      <c r="DN187" s="326">
        <f t="shared" si="214"/>
        <v>0</v>
      </c>
      <c r="DO187" s="326">
        <f t="shared" si="215"/>
        <v>0</v>
      </c>
      <c r="DP187" s="326">
        <f t="shared" si="233"/>
        <v>0</v>
      </c>
      <c r="DQ187" s="329">
        <f t="shared" si="234"/>
        <v>0</v>
      </c>
      <c r="DR187" s="72"/>
      <c r="DS187" s="372">
        <v>174</v>
      </c>
      <c r="DT187" s="68">
        <f t="shared" si="216"/>
        <v>0</v>
      </c>
      <c r="DV187" s="68">
        <f t="shared" si="217"/>
        <v>0</v>
      </c>
      <c r="DX187" s="91"/>
      <c r="DZ187" s="68">
        <f t="shared" si="218"/>
        <v>0</v>
      </c>
      <c r="EA187" s="132"/>
      <c r="EB187" s="72">
        <f t="shared" si="219"/>
        <v>0</v>
      </c>
      <c r="EC187" s="132"/>
      <c r="ED187" s="72">
        <f t="shared" si="175"/>
        <v>0</v>
      </c>
      <c r="EF187" s="364">
        <f t="shared" si="235"/>
        <v>0</v>
      </c>
      <c r="EG187" s="95">
        <f t="shared" si="236"/>
        <v>0</v>
      </c>
      <c r="EH187" s="379">
        <f>(INDEX('30 year Cash Flow'!$H$50:$AK$50,1,'Monthly Loan Amortization'!A187)/12)*$DV$9</f>
        <v>0</v>
      </c>
      <c r="EI187" s="326">
        <f t="shared" si="237"/>
        <v>0</v>
      </c>
      <c r="EJ187" s="326">
        <f t="shared" si="242"/>
        <v>0</v>
      </c>
      <c r="EK187" s="326">
        <f t="shared" si="238"/>
        <v>0</v>
      </c>
      <c r="EL187" s="329">
        <f t="shared" si="245"/>
        <v>0</v>
      </c>
      <c r="EM187" s="329"/>
      <c r="EN187" s="372">
        <v>174</v>
      </c>
      <c r="EO187" s="95">
        <f t="shared" si="220"/>
        <v>0</v>
      </c>
      <c r="EP187" s="132"/>
      <c r="EQ187" s="95">
        <f t="shared" si="221"/>
        <v>0</v>
      </c>
      <c r="ER187" s="132"/>
      <c r="ES187" s="91"/>
      <c r="ET187" s="132"/>
      <c r="EU187" s="95">
        <f t="shared" si="222"/>
        <v>0</v>
      </c>
      <c r="EV187" s="132"/>
      <c r="EW187" s="327">
        <f t="shared" si="223"/>
        <v>0</v>
      </c>
      <c r="EX187" s="132"/>
      <c r="EY187" s="327">
        <f t="shared" si="176"/>
        <v>0</v>
      </c>
      <c r="EZ187" s="132"/>
      <c r="FA187" s="364">
        <f t="shared" si="239"/>
        <v>0</v>
      </c>
      <c r="FB187" s="95">
        <f t="shared" si="240"/>
        <v>0</v>
      </c>
      <c r="FC187" s="379">
        <f>(INDEX('30 year Cash Flow'!$H$50:$AK$50,1,'Monthly Loan Amortization'!A187)/12)*$EQ$9</f>
        <v>0</v>
      </c>
      <c r="FD187" s="326">
        <f t="shared" si="243"/>
        <v>0</v>
      </c>
      <c r="FE187" s="326">
        <f t="shared" si="244"/>
        <v>0</v>
      </c>
      <c r="FF187" s="326">
        <f t="shared" si="241"/>
        <v>0</v>
      </c>
      <c r="FG187" s="329">
        <f t="shared" si="246"/>
        <v>0</v>
      </c>
    </row>
    <row r="188" spans="1:163" x14ac:dyDescent="0.25">
      <c r="A188" s="132">
        <f t="shared" si="224"/>
        <v>15</v>
      </c>
      <c r="B188" s="71">
        <v>175</v>
      </c>
      <c r="C188" s="68">
        <f t="shared" si="177"/>
        <v>0</v>
      </c>
      <c r="E188" s="68">
        <f t="shared" si="178"/>
        <v>0</v>
      </c>
      <c r="G188" s="91"/>
      <c r="I188" s="68">
        <f t="shared" si="179"/>
        <v>0</v>
      </c>
      <c r="K188" s="72">
        <f t="shared" si="180"/>
        <v>0</v>
      </c>
      <c r="M188" s="72">
        <f t="shared" si="168"/>
        <v>0</v>
      </c>
      <c r="N188" s="66"/>
      <c r="O188" s="69"/>
      <c r="Q188" s="71">
        <v>175</v>
      </c>
      <c r="R188" s="68">
        <f t="shared" si="181"/>
        <v>0</v>
      </c>
      <c r="T188" s="68">
        <f t="shared" si="182"/>
        <v>0</v>
      </c>
      <c r="V188" s="91"/>
      <c r="X188" s="68">
        <f t="shared" si="183"/>
        <v>0</v>
      </c>
      <c r="Z188" s="72">
        <f t="shared" si="184"/>
        <v>0</v>
      </c>
      <c r="AB188" s="72" t="e">
        <f t="shared" si="169"/>
        <v>#REF!</v>
      </c>
      <c r="AD188" s="69"/>
      <c r="AF188" s="71">
        <v>175</v>
      </c>
      <c r="AG188" s="68">
        <f t="shared" si="185"/>
        <v>0</v>
      </c>
      <c r="AI188" s="68">
        <f t="shared" si="186"/>
        <v>0</v>
      </c>
      <c r="AK188" s="91"/>
      <c r="AM188" s="68">
        <f t="shared" si="187"/>
        <v>0</v>
      </c>
      <c r="AO188" s="72">
        <f t="shared" si="188"/>
        <v>0</v>
      </c>
      <c r="AQ188" s="72" t="e">
        <f t="shared" si="170"/>
        <v>#REF!</v>
      </c>
      <c r="AS188" s="69"/>
      <c r="AU188" s="71">
        <v>175</v>
      </c>
      <c r="AV188" s="68">
        <f t="shared" si="189"/>
        <v>0</v>
      </c>
      <c r="AX188" s="68">
        <f t="shared" si="190"/>
        <v>0</v>
      </c>
      <c r="AZ188" s="91"/>
      <c r="BB188" s="68">
        <f t="shared" si="191"/>
        <v>0</v>
      </c>
      <c r="BD188" s="72">
        <f t="shared" si="192"/>
        <v>0</v>
      </c>
      <c r="BF188" s="72" t="e">
        <f t="shared" si="171"/>
        <v>#REF!</v>
      </c>
      <c r="BG188" s="72"/>
      <c r="BH188" s="71">
        <v>175</v>
      </c>
      <c r="BI188" s="68">
        <f t="shared" si="193"/>
        <v>0</v>
      </c>
      <c r="BJ188" s="132"/>
      <c r="BK188" s="68">
        <f t="shared" si="194"/>
        <v>0</v>
      </c>
      <c r="BL188" s="132"/>
      <c r="BM188" s="91"/>
      <c r="BN188" s="132"/>
      <c r="BO188" s="68">
        <f t="shared" si="195"/>
        <v>0</v>
      </c>
      <c r="BP188" s="132"/>
      <c r="BQ188" s="72">
        <f t="shared" si="196"/>
        <v>0</v>
      </c>
      <c r="BR188" s="132"/>
      <c r="BS188" s="72">
        <f t="shared" si="172"/>
        <v>0</v>
      </c>
      <c r="BT188" s="72"/>
      <c r="BU188" s="326">
        <f t="shared" si="225"/>
        <v>0</v>
      </c>
      <c r="BV188" s="326">
        <f t="shared" si="197"/>
        <v>0</v>
      </c>
      <c r="BW188" s="326">
        <f t="shared" si="198"/>
        <v>0</v>
      </c>
      <c r="BX188" s="326">
        <f t="shared" si="199"/>
        <v>0</v>
      </c>
      <c r="BY188" s="326">
        <f t="shared" si="200"/>
        <v>0</v>
      </c>
      <c r="BZ188" s="326">
        <f t="shared" si="226"/>
        <v>0</v>
      </c>
      <c r="CA188" s="329">
        <f t="shared" si="201"/>
        <v>0</v>
      </c>
      <c r="CB188" s="132"/>
      <c r="CC188" s="71">
        <v>175</v>
      </c>
      <c r="CD188" s="68">
        <f t="shared" si="202"/>
        <v>0</v>
      </c>
      <c r="CE188" s="132"/>
      <c r="CF188" s="68">
        <f t="shared" si="203"/>
        <v>0</v>
      </c>
      <c r="CG188" s="132"/>
      <c r="CH188" s="91"/>
      <c r="CI188" s="132"/>
      <c r="CJ188" s="68">
        <f t="shared" si="204"/>
        <v>0</v>
      </c>
      <c r="CK188" s="132"/>
      <c r="CL188" s="72">
        <f t="shared" si="205"/>
        <v>0</v>
      </c>
      <c r="CM188" s="132"/>
      <c r="CN188" s="72">
        <f t="shared" si="173"/>
        <v>0</v>
      </c>
      <c r="CO188" s="132"/>
      <c r="CP188" s="326">
        <f t="shared" si="227"/>
        <v>0</v>
      </c>
      <c r="CQ188" s="326">
        <f t="shared" si="228"/>
        <v>0</v>
      </c>
      <c r="CR188" s="326">
        <f t="shared" si="229"/>
        <v>0</v>
      </c>
      <c r="CS188" s="326">
        <f t="shared" si="206"/>
        <v>0</v>
      </c>
      <c r="CT188" s="326">
        <f t="shared" si="207"/>
        <v>0</v>
      </c>
      <c r="CU188" s="326">
        <f t="shared" si="230"/>
        <v>0</v>
      </c>
      <c r="CV188" s="329">
        <f t="shared" si="208"/>
        <v>0</v>
      </c>
      <c r="CW188" s="69"/>
      <c r="CX188" s="71">
        <v>175</v>
      </c>
      <c r="CY188" s="68">
        <f t="shared" si="209"/>
        <v>0</v>
      </c>
      <c r="CZ188" s="132"/>
      <c r="DA188" s="68">
        <f t="shared" si="210"/>
        <v>0</v>
      </c>
      <c r="DB188" s="132"/>
      <c r="DC188" s="91"/>
      <c r="DD188" s="132"/>
      <c r="DE188" s="68">
        <f t="shared" si="211"/>
        <v>0</v>
      </c>
      <c r="DF188" s="132"/>
      <c r="DG188" s="72">
        <f t="shared" si="212"/>
        <v>0</v>
      </c>
      <c r="DH188" s="132"/>
      <c r="DI188" s="72">
        <f t="shared" si="174"/>
        <v>0</v>
      </c>
      <c r="DJ188" s="72"/>
      <c r="DK188" s="326">
        <f t="shared" si="231"/>
        <v>0</v>
      </c>
      <c r="DL188" s="326">
        <f t="shared" si="232"/>
        <v>0</v>
      </c>
      <c r="DM188" s="326">
        <f t="shared" si="213"/>
        <v>0</v>
      </c>
      <c r="DN188" s="326">
        <f t="shared" si="214"/>
        <v>0</v>
      </c>
      <c r="DO188" s="326">
        <f t="shared" si="215"/>
        <v>0</v>
      </c>
      <c r="DP188" s="326">
        <f t="shared" si="233"/>
        <v>0</v>
      </c>
      <c r="DQ188" s="329">
        <f t="shared" si="234"/>
        <v>0</v>
      </c>
      <c r="DR188" s="72"/>
      <c r="DS188" s="372">
        <v>175</v>
      </c>
      <c r="DT188" s="68">
        <f t="shared" si="216"/>
        <v>0</v>
      </c>
      <c r="DV188" s="68">
        <f t="shared" si="217"/>
        <v>0</v>
      </c>
      <c r="DX188" s="91"/>
      <c r="DZ188" s="68">
        <f t="shared" si="218"/>
        <v>0</v>
      </c>
      <c r="EA188" s="132"/>
      <c r="EB188" s="72">
        <f t="shared" si="219"/>
        <v>0</v>
      </c>
      <c r="EC188" s="132"/>
      <c r="ED188" s="72">
        <f t="shared" si="175"/>
        <v>0</v>
      </c>
      <c r="EF188" s="364">
        <f t="shared" si="235"/>
        <v>0</v>
      </c>
      <c r="EG188" s="95">
        <f t="shared" si="236"/>
        <v>0</v>
      </c>
      <c r="EH188" s="379">
        <f>(INDEX('30 year Cash Flow'!$H$50:$AK$50,1,'Monthly Loan Amortization'!A188)/12)*$DV$9</f>
        <v>0</v>
      </c>
      <c r="EI188" s="326">
        <f t="shared" si="237"/>
        <v>0</v>
      </c>
      <c r="EJ188" s="326">
        <f t="shared" si="242"/>
        <v>0</v>
      </c>
      <c r="EK188" s="326">
        <f t="shared" si="238"/>
        <v>0</v>
      </c>
      <c r="EL188" s="329">
        <f t="shared" si="245"/>
        <v>0</v>
      </c>
      <c r="EM188" s="329"/>
      <c r="EN188" s="372">
        <v>175</v>
      </c>
      <c r="EO188" s="95">
        <f t="shared" si="220"/>
        <v>0</v>
      </c>
      <c r="EP188" s="132"/>
      <c r="EQ188" s="95">
        <f t="shared" si="221"/>
        <v>0</v>
      </c>
      <c r="ER188" s="132"/>
      <c r="ES188" s="91"/>
      <c r="ET188" s="132"/>
      <c r="EU188" s="95">
        <f t="shared" si="222"/>
        <v>0</v>
      </c>
      <c r="EV188" s="132"/>
      <c r="EW188" s="327">
        <f t="shared" si="223"/>
        <v>0</v>
      </c>
      <c r="EX188" s="132"/>
      <c r="EY188" s="327">
        <f t="shared" si="176"/>
        <v>0</v>
      </c>
      <c r="EZ188" s="132"/>
      <c r="FA188" s="364">
        <f t="shared" si="239"/>
        <v>0</v>
      </c>
      <c r="FB188" s="95">
        <f t="shared" si="240"/>
        <v>0</v>
      </c>
      <c r="FC188" s="379">
        <f>(INDEX('30 year Cash Flow'!$H$50:$AK$50,1,'Monthly Loan Amortization'!A188)/12)*$EQ$9</f>
        <v>0</v>
      </c>
      <c r="FD188" s="326">
        <f t="shared" si="243"/>
        <v>0</v>
      </c>
      <c r="FE188" s="326">
        <f t="shared" si="244"/>
        <v>0</v>
      </c>
      <c r="FF188" s="326">
        <f t="shared" si="241"/>
        <v>0</v>
      </c>
      <c r="FG188" s="329">
        <f t="shared" si="246"/>
        <v>0</v>
      </c>
    </row>
    <row r="189" spans="1:163" x14ac:dyDescent="0.25">
      <c r="A189" s="132">
        <f t="shared" si="224"/>
        <v>15</v>
      </c>
      <c r="B189" s="71">
        <v>176</v>
      </c>
      <c r="C189" s="68">
        <f t="shared" si="177"/>
        <v>0</v>
      </c>
      <c r="E189" s="68">
        <f t="shared" si="178"/>
        <v>0</v>
      </c>
      <c r="G189" s="91"/>
      <c r="I189" s="68">
        <f t="shared" si="179"/>
        <v>0</v>
      </c>
      <c r="K189" s="72">
        <f t="shared" si="180"/>
        <v>0</v>
      </c>
      <c r="M189" s="72">
        <f t="shared" si="168"/>
        <v>0</v>
      </c>
      <c r="N189" s="66"/>
      <c r="O189" s="69"/>
      <c r="Q189" s="71">
        <v>176</v>
      </c>
      <c r="R189" s="68">
        <f t="shared" si="181"/>
        <v>0</v>
      </c>
      <c r="T189" s="68">
        <f t="shared" si="182"/>
        <v>0</v>
      </c>
      <c r="V189" s="91"/>
      <c r="X189" s="68">
        <f t="shared" si="183"/>
        <v>0</v>
      </c>
      <c r="Z189" s="72">
        <f t="shared" si="184"/>
        <v>0</v>
      </c>
      <c r="AB189" s="72" t="e">
        <f t="shared" si="169"/>
        <v>#REF!</v>
      </c>
      <c r="AD189" s="69"/>
      <c r="AF189" s="71">
        <v>176</v>
      </c>
      <c r="AG189" s="68">
        <f t="shared" si="185"/>
        <v>0</v>
      </c>
      <c r="AI189" s="68">
        <f t="shared" si="186"/>
        <v>0</v>
      </c>
      <c r="AK189" s="91"/>
      <c r="AM189" s="68">
        <f t="shared" si="187"/>
        <v>0</v>
      </c>
      <c r="AO189" s="72">
        <f t="shared" si="188"/>
        <v>0</v>
      </c>
      <c r="AQ189" s="72" t="e">
        <f t="shared" si="170"/>
        <v>#REF!</v>
      </c>
      <c r="AS189" s="69"/>
      <c r="AU189" s="71">
        <v>176</v>
      </c>
      <c r="AV189" s="68">
        <f t="shared" si="189"/>
        <v>0</v>
      </c>
      <c r="AX189" s="68">
        <f t="shared" si="190"/>
        <v>0</v>
      </c>
      <c r="AZ189" s="91"/>
      <c r="BB189" s="68">
        <f t="shared" si="191"/>
        <v>0</v>
      </c>
      <c r="BD189" s="72">
        <f t="shared" si="192"/>
        <v>0</v>
      </c>
      <c r="BF189" s="72" t="e">
        <f t="shared" si="171"/>
        <v>#REF!</v>
      </c>
      <c r="BG189" s="72"/>
      <c r="BH189" s="71">
        <v>176</v>
      </c>
      <c r="BI189" s="68">
        <f t="shared" si="193"/>
        <v>0</v>
      </c>
      <c r="BJ189" s="132"/>
      <c r="BK189" s="68">
        <f t="shared" si="194"/>
        <v>0</v>
      </c>
      <c r="BL189" s="132"/>
      <c r="BM189" s="91"/>
      <c r="BN189" s="132"/>
      <c r="BO189" s="68">
        <f t="shared" si="195"/>
        <v>0</v>
      </c>
      <c r="BP189" s="132"/>
      <c r="BQ189" s="72">
        <f t="shared" si="196"/>
        <v>0</v>
      </c>
      <c r="BR189" s="132"/>
      <c r="BS189" s="72">
        <f t="shared" si="172"/>
        <v>0</v>
      </c>
      <c r="BT189" s="72"/>
      <c r="BU189" s="326">
        <f t="shared" si="225"/>
        <v>0</v>
      </c>
      <c r="BV189" s="326">
        <f t="shared" si="197"/>
        <v>0</v>
      </c>
      <c r="BW189" s="326">
        <f t="shared" si="198"/>
        <v>0</v>
      </c>
      <c r="BX189" s="326">
        <f t="shared" si="199"/>
        <v>0</v>
      </c>
      <c r="BY189" s="326">
        <f t="shared" si="200"/>
        <v>0</v>
      </c>
      <c r="BZ189" s="326">
        <f t="shared" si="226"/>
        <v>0</v>
      </c>
      <c r="CA189" s="329">
        <f t="shared" si="201"/>
        <v>0</v>
      </c>
      <c r="CB189" s="132"/>
      <c r="CC189" s="71">
        <v>176</v>
      </c>
      <c r="CD189" s="68">
        <f t="shared" si="202"/>
        <v>0</v>
      </c>
      <c r="CE189" s="132"/>
      <c r="CF189" s="68">
        <f t="shared" si="203"/>
        <v>0</v>
      </c>
      <c r="CG189" s="132"/>
      <c r="CH189" s="91"/>
      <c r="CI189" s="132"/>
      <c r="CJ189" s="68">
        <f t="shared" si="204"/>
        <v>0</v>
      </c>
      <c r="CK189" s="132"/>
      <c r="CL189" s="72">
        <f t="shared" si="205"/>
        <v>0</v>
      </c>
      <c r="CM189" s="132"/>
      <c r="CN189" s="72">
        <f t="shared" si="173"/>
        <v>0</v>
      </c>
      <c r="CO189" s="132"/>
      <c r="CP189" s="326">
        <f t="shared" si="227"/>
        <v>0</v>
      </c>
      <c r="CQ189" s="326">
        <f t="shared" si="228"/>
        <v>0</v>
      </c>
      <c r="CR189" s="326">
        <f t="shared" si="229"/>
        <v>0</v>
      </c>
      <c r="CS189" s="326">
        <f t="shared" si="206"/>
        <v>0</v>
      </c>
      <c r="CT189" s="326">
        <f t="shared" si="207"/>
        <v>0</v>
      </c>
      <c r="CU189" s="326">
        <f t="shared" si="230"/>
        <v>0</v>
      </c>
      <c r="CV189" s="329">
        <f t="shared" si="208"/>
        <v>0</v>
      </c>
      <c r="CW189" s="69"/>
      <c r="CX189" s="71">
        <v>176</v>
      </c>
      <c r="CY189" s="68">
        <f t="shared" si="209"/>
        <v>0</v>
      </c>
      <c r="CZ189" s="132"/>
      <c r="DA189" s="68">
        <f t="shared" si="210"/>
        <v>0</v>
      </c>
      <c r="DB189" s="132"/>
      <c r="DC189" s="91"/>
      <c r="DD189" s="132"/>
      <c r="DE189" s="68">
        <f t="shared" si="211"/>
        <v>0</v>
      </c>
      <c r="DF189" s="132"/>
      <c r="DG189" s="72">
        <f t="shared" si="212"/>
        <v>0</v>
      </c>
      <c r="DH189" s="132"/>
      <c r="DI189" s="72">
        <f t="shared" si="174"/>
        <v>0</v>
      </c>
      <c r="DJ189" s="72"/>
      <c r="DK189" s="326">
        <f t="shared" si="231"/>
        <v>0</v>
      </c>
      <c r="DL189" s="326">
        <f t="shared" si="232"/>
        <v>0</v>
      </c>
      <c r="DM189" s="326">
        <f t="shared" si="213"/>
        <v>0</v>
      </c>
      <c r="DN189" s="326">
        <f t="shared" si="214"/>
        <v>0</v>
      </c>
      <c r="DO189" s="326">
        <f t="shared" si="215"/>
        <v>0</v>
      </c>
      <c r="DP189" s="326">
        <f t="shared" si="233"/>
        <v>0</v>
      </c>
      <c r="DQ189" s="329">
        <f t="shared" si="234"/>
        <v>0</v>
      </c>
      <c r="DR189" s="72"/>
      <c r="DS189" s="372">
        <v>176</v>
      </c>
      <c r="DT189" s="68">
        <f t="shared" si="216"/>
        <v>0</v>
      </c>
      <c r="DV189" s="68">
        <f t="shared" si="217"/>
        <v>0</v>
      </c>
      <c r="DX189" s="91"/>
      <c r="DZ189" s="68">
        <f t="shared" si="218"/>
        <v>0</v>
      </c>
      <c r="EA189" s="132"/>
      <c r="EB189" s="72">
        <f t="shared" si="219"/>
        <v>0</v>
      </c>
      <c r="EC189" s="132"/>
      <c r="ED189" s="72">
        <f t="shared" si="175"/>
        <v>0</v>
      </c>
      <c r="EF189" s="364">
        <f t="shared" si="235"/>
        <v>0</v>
      </c>
      <c r="EG189" s="95">
        <f t="shared" si="236"/>
        <v>0</v>
      </c>
      <c r="EH189" s="379">
        <f>(INDEX('30 year Cash Flow'!$H$50:$AK$50,1,'Monthly Loan Amortization'!A189)/12)*$DV$9</f>
        <v>0</v>
      </c>
      <c r="EI189" s="326">
        <f t="shared" si="237"/>
        <v>0</v>
      </c>
      <c r="EJ189" s="326">
        <f t="shared" si="242"/>
        <v>0</v>
      </c>
      <c r="EK189" s="326">
        <f t="shared" si="238"/>
        <v>0</v>
      </c>
      <c r="EL189" s="329">
        <f t="shared" si="245"/>
        <v>0</v>
      </c>
      <c r="EM189" s="329"/>
      <c r="EN189" s="372">
        <v>176</v>
      </c>
      <c r="EO189" s="95">
        <f t="shared" si="220"/>
        <v>0</v>
      </c>
      <c r="EP189" s="132"/>
      <c r="EQ189" s="95">
        <f t="shared" si="221"/>
        <v>0</v>
      </c>
      <c r="ER189" s="132"/>
      <c r="ES189" s="91"/>
      <c r="ET189" s="132"/>
      <c r="EU189" s="95">
        <f t="shared" si="222"/>
        <v>0</v>
      </c>
      <c r="EV189" s="132"/>
      <c r="EW189" s="327">
        <f t="shared" si="223"/>
        <v>0</v>
      </c>
      <c r="EX189" s="132"/>
      <c r="EY189" s="327">
        <f t="shared" si="176"/>
        <v>0</v>
      </c>
      <c r="EZ189" s="132"/>
      <c r="FA189" s="364">
        <f t="shared" si="239"/>
        <v>0</v>
      </c>
      <c r="FB189" s="95">
        <f t="shared" si="240"/>
        <v>0</v>
      </c>
      <c r="FC189" s="379">
        <f>(INDEX('30 year Cash Flow'!$H$50:$AK$50,1,'Monthly Loan Amortization'!A189)/12)*$EQ$9</f>
        <v>0</v>
      </c>
      <c r="FD189" s="326">
        <f t="shared" si="243"/>
        <v>0</v>
      </c>
      <c r="FE189" s="326">
        <f t="shared" si="244"/>
        <v>0</v>
      </c>
      <c r="FF189" s="326">
        <f t="shared" si="241"/>
        <v>0</v>
      </c>
      <c r="FG189" s="329">
        <f t="shared" si="246"/>
        <v>0</v>
      </c>
    </row>
    <row r="190" spans="1:163" x14ac:dyDescent="0.25">
      <c r="A190" s="132">
        <f t="shared" si="224"/>
        <v>15</v>
      </c>
      <c r="B190" s="71">
        <v>177</v>
      </c>
      <c r="C190" s="68">
        <f t="shared" si="177"/>
        <v>0</v>
      </c>
      <c r="E190" s="68">
        <f t="shared" si="178"/>
        <v>0</v>
      </c>
      <c r="G190" s="91"/>
      <c r="I190" s="68">
        <f t="shared" si="179"/>
        <v>0</v>
      </c>
      <c r="K190" s="72">
        <f t="shared" si="180"/>
        <v>0</v>
      </c>
      <c r="M190" s="72">
        <f t="shared" si="168"/>
        <v>0</v>
      </c>
      <c r="N190" s="66"/>
      <c r="O190" s="69"/>
      <c r="Q190" s="71">
        <v>177</v>
      </c>
      <c r="R190" s="68">
        <f t="shared" si="181"/>
        <v>0</v>
      </c>
      <c r="T190" s="68">
        <f t="shared" si="182"/>
        <v>0</v>
      </c>
      <c r="V190" s="91"/>
      <c r="X190" s="68">
        <f t="shared" si="183"/>
        <v>0</v>
      </c>
      <c r="Z190" s="72">
        <f t="shared" si="184"/>
        <v>0</v>
      </c>
      <c r="AB190" s="72" t="e">
        <f t="shared" si="169"/>
        <v>#REF!</v>
      </c>
      <c r="AD190" s="69"/>
      <c r="AF190" s="71">
        <v>177</v>
      </c>
      <c r="AG190" s="68">
        <f t="shared" si="185"/>
        <v>0</v>
      </c>
      <c r="AI190" s="68">
        <f t="shared" si="186"/>
        <v>0</v>
      </c>
      <c r="AK190" s="91"/>
      <c r="AM190" s="68">
        <f t="shared" si="187"/>
        <v>0</v>
      </c>
      <c r="AO190" s="72">
        <f t="shared" si="188"/>
        <v>0</v>
      </c>
      <c r="AQ190" s="72" t="e">
        <f t="shared" si="170"/>
        <v>#REF!</v>
      </c>
      <c r="AS190" s="69"/>
      <c r="AU190" s="71">
        <v>177</v>
      </c>
      <c r="AV190" s="68">
        <f t="shared" si="189"/>
        <v>0</v>
      </c>
      <c r="AX190" s="68">
        <f t="shared" si="190"/>
        <v>0</v>
      </c>
      <c r="AZ190" s="91"/>
      <c r="BB190" s="68">
        <f t="shared" si="191"/>
        <v>0</v>
      </c>
      <c r="BD190" s="72">
        <f t="shared" si="192"/>
        <v>0</v>
      </c>
      <c r="BF190" s="72" t="e">
        <f t="shared" si="171"/>
        <v>#REF!</v>
      </c>
      <c r="BG190" s="72"/>
      <c r="BH190" s="71">
        <v>177</v>
      </c>
      <c r="BI190" s="68">
        <f t="shared" si="193"/>
        <v>0</v>
      </c>
      <c r="BJ190" s="132"/>
      <c r="BK190" s="68">
        <f t="shared" si="194"/>
        <v>0</v>
      </c>
      <c r="BL190" s="132"/>
      <c r="BM190" s="91"/>
      <c r="BN190" s="132"/>
      <c r="BO190" s="68">
        <f t="shared" si="195"/>
        <v>0</v>
      </c>
      <c r="BP190" s="132"/>
      <c r="BQ190" s="72">
        <f t="shared" si="196"/>
        <v>0</v>
      </c>
      <c r="BR190" s="132"/>
      <c r="BS190" s="72">
        <f t="shared" si="172"/>
        <v>0</v>
      </c>
      <c r="BT190" s="72"/>
      <c r="BU190" s="326">
        <f t="shared" si="225"/>
        <v>0</v>
      </c>
      <c r="BV190" s="326">
        <f t="shared" si="197"/>
        <v>0</v>
      </c>
      <c r="BW190" s="326">
        <f t="shared" si="198"/>
        <v>0</v>
      </c>
      <c r="BX190" s="326">
        <f t="shared" si="199"/>
        <v>0</v>
      </c>
      <c r="BY190" s="326">
        <f t="shared" si="200"/>
        <v>0</v>
      </c>
      <c r="BZ190" s="326">
        <f t="shared" si="226"/>
        <v>0</v>
      </c>
      <c r="CA190" s="329">
        <f t="shared" si="201"/>
        <v>0</v>
      </c>
      <c r="CB190" s="132"/>
      <c r="CC190" s="71">
        <v>177</v>
      </c>
      <c r="CD190" s="68">
        <f t="shared" si="202"/>
        <v>0</v>
      </c>
      <c r="CE190" s="132"/>
      <c r="CF190" s="68">
        <f t="shared" si="203"/>
        <v>0</v>
      </c>
      <c r="CG190" s="132"/>
      <c r="CH190" s="91"/>
      <c r="CI190" s="132"/>
      <c r="CJ190" s="68">
        <f t="shared" si="204"/>
        <v>0</v>
      </c>
      <c r="CK190" s="132"/>
      <c r="CL190" s="72">
        <f t="shared" si="205"/>
        <v>0</v>
      </c>
      <c r="CM190" s="132"/>
      <c r="CN190" s="72">
        <f t="shared" si="173"/>
        <v>0</v>
      </c>
      <c r="CO190" s="132"/>
      <c r="CP190" s="326">
        <f t="shared" si="227"/>
        <v>0</v>
      </c>
      <c r="CQ190" s="326">
        <f t="shared" si="228"/>
        <v>0</v>
      </c>
      <c r="CR190" s="326">
        <f t="shared" si="229"/>
        <v>0</v>
      </c>
      <c r="CS190" s="326">
        <f t="shared" si="206"/>
        <v>0</v>
      </c>
      <c r="CT190" s="326">
        <f t="shared" si="207"/>
        <v>0</v>
      </c>
      <c r="CU190" s="326">
        <f t="shared" si="230"/>
        <v>0</v>
      </c>
      <c r="CV190" s="329">
        <f t="shared" si="208"/>
        <v>0</v>
      </c>
      <c r="CW190" s="69"/>
      <c r="CX190" s="71">
        <v>177</v>
      </c>
      <c r="CY190" s="68">
        <f t="shared" si="209"/>
        <v>0</v>
      </c>
      <c r="CZ190" s="132"/>
      <c r="DA190" s="68">
        <f t="shared" si="210"/>
        <v>0</v>
      </c>
      <c r="DB190" s="132"/>
      <c r="DC190" s="91"/>
      <c r="DD190" s="132"/>
      <c r="DE190" s="68">
        <f t="shared" si="211"/>
        <v>0</v>
      </c>
      <c r="DF190" s="132"/>
      <c r="DG190" s="72">
        <f t="shared" si="212"/>
        <v>0</v>
      </c>
      <c r="DH190" s="132"/>
      <c r="DI190" s="72">
        <f t="shared" si="174"/>
        <v>0</v>
      </c>
      <c r="DJ190" s="72"/>
      <c r="DK190" s="326">
        <f t="shared" si="231"/>
        <v>0</v>
      </c>
      <c r="DL190" s="326">
        <f t="shared" si="232"/>
        <v>0</v>
      </c>
      <c r="DM190" s="326">
        <f t="shared" si="213"/>
        <v>0</v>
      </c>
      <c r="DN190" s="326">
        <f t="shared" si="214"/>
        <v>0</v>
      </c>
      <c r="DO190" s="326">
        <f t="shared" si="215"/>
        <v>0</v>
      </c>
      <c r="DP190" s="326">
        <f t="shared" si="233"/>
        <v>0</v>
      </c>
      <c r="DQ190" s="329">
        <f t="shared" si="234"/>
        <v>0</v>
      </c>
      <c r="DR190" s="72"/>
      <c r="DS190" s="372">
        <v>177</v>
      </c>
      <c r="DT190" s="68">
        <f t="shared" si="216"/>
        <v>0</v>
      </c>
      <c r="DV190" s="68">
        <f t="shared" si="217"/>
        <v>0</v>
      </c>
      <c r="DX190" s="91"/>
      <c r="DZ190" s="68">
        <f t="shared" si="218"/>
        <v>0</v>
      </c>
      <c r="EA190" s="132"/>
      <c r="EB190" s="72">
        <f t="shared" si="219"/>
        <v>0</v>
      </c>
      <c r="EC190" s="132"/>
      <c r="ED190" s="72">
        <f t="shared" si="175"/>
        <v>0</v>
      </c>
      <c r="EF190" s="364">
        <f t="shared" si="235"/>
        <v>0</v>
      </c>
      <c r="EG190" s="95">
        <f t="shared" si="236"/>
        <v>0</v>
      </c>
      <c r="EH190" s="379">
        <f>(INDEX('30 year Cash Flow'!$H$50:$AK$50,1,'Monthly Loan Amortization'!A190)/12)*$DV$9</f>
        <v>0</v>
      </c>
      <c r="EI190" s="326">
        <f t="shared" si="237"/>
        <v>0</v>
      </c>
      <c r="EJ190" s="326">
        <f t="shared" si="242"/>
        <v>0</v>
      </c>
      <c r="EK190" s="326">
        <f t="shared" si="238"/>
        <v>0</v>
      </c>
      <c r="EL190" s="329">
        <f t="shared" si="245"/>
        <v>0</v>
      </c>
      <c r="EM190" s="329"/>
      <c r="EN190" s="372">
        <v>177</v>
      </c>
      <c r="EO190" s="95">
        <f t="shared" si="220"/>
        <v>0</v>
      </c>
      <c r="EP190" s="132"/>
      <c r="EQ190" s="95">
        <f t="shared" si="221"/>
        <v>0</v>
      </c>
      <c r="ER190" s="132"/>
      <c r="ES190" s="91"/>
      <c r="ET190" s="132"/>
      <c r="EU190" s="95">
        <f t="shared" si="222"/>
        <v>0</v>
      </c>
      <c r="EV190" s="132"/>
      <c r="EW190" s="327">
        <f t="shared" si="223"/>
        <v>0</v>
      </c>
      <c r="EX190" s="132"/>
      <c r="EY190" s="327">
        <f t="shared" si="176"/>
        <v>0</v>
      </c>
      <c r="EZ190" s="132"/>
      <c r="FA190" s="364">
        <f t="shared" si="239"/>
        <v>0</v>
      </c>
      <c r="FB190" s="95">
        <f t="shared" si="240"/>
        <v>0</v>
      </c>
      <c r="FC190" s="379">
        <f>(INDEX('30 year Cash Flow'!$H$50:$AK$50,1,'Monthly Loan Amortization'!A190)/12)*$EQ$9</f>
        <v>0</v>
      </c>
      <c r="FD190" s="326">
        <f t="shared" si="243"/>
        <v>0</v>
      </c>
      <c r="FE190" s="326">
        <f t="shared" si="244"/>
        <v>0</v>
      </c>
      <c r="FF190" s="326">
        <f t="shared" si="241"/>
        <v>0</v>
      </c>
      <c r="FG190" s="329">
        <f t="shared" si="246"/>
        <v>0</v>
      </c>
    </row>
    <row r="191" spans="1:163" x14ac:dyDescent="0.25">
      <c r="A191" s="132">
        <f t="shared" si="224"/>
        <v>15</v>
      </c>
      <c r="B191" s="71">
        <v>178</v>
      </c>
      <c r="C191" s="68">
        <f t="shared" si="177"/>
        <v>0</v>
      </c>
      <c r="E191" s="68">
        <f t="shared" si="178"/>
        <v>0</v>
      </c>
      <c r="G191" s="91"/>
      <c r="I191" s="68">
        <f t="shared" si="179"/>
        <v>0</v>
      </c>
      <c r="K191" s="72">
        <f t="shared" si="180"/>
        <v>0</v>
      </c>
      <c r="M191" s="72">
        <f t="shared" si="168"/>
        <v>0</v>
      </c>
      <c r="N191" s="66"/>
      <c r="O191" s="69"/>
      <c r="Q191" s="71">
        <v>178</v>
      </c>
      <c r="R191" s="68">
        <f t="shared" si="181"/>
        <v>0</v>
      </c>
      <c r="T191" s="68">
        <f t="shared" si="182"/>
        <v>0</v>
      </c>
      <c r="V191" s="91"/>
      <c r="X191" s="68">
        <f t="shared" si="183"/>
        <v>0</v>
      </c>
      <c r="Z191" s="72">
        <f t="shared" si="184"/>
        <v>0</v>
      </c>
      <c r="AB191" s="72" t="e">
        <f t="shared" si="169"/>
        <v>#REF!</v>
      </c>
      <c r="AD191" s="69"/>
      <c r="AF191" s="71">
        <v>178</v>
      </c>
      <c r="AG191" s="68">
        <f t="shared" si="185"/>
        <v>0</v>
      </c>
      <c r="AI191" s="68">
        <f t="shared" si="186"/>
        <v>0</v>
      </c>
      <c r="AK191" s="91"/>
      <c r="AM191" s="68">
        <f t="shared" si="187"/>
        <v>0</v>
      </c>
      <c r="AO191" s="72">
        <f t="shared" si="188"/>
        <v>0</v>
      </c>
      <c r="AQ191" s="72" t="e">
        <f t="shared" si="170"/>
        <v>#REF!</v>
      </c>
      <c r="AS191" s="69"/>
      <c r="AU191" s="71">
        <v>178</v>
      </c>
      <c r="AV191" s="68">
        <f t="shared" si="189"/>
        <v>0</v>
      </c>
      <c r="AX191" s="68">
        <f t="shared" si="190"/>
        <v>0</v>
      </c>
      <c r="AZ191" s="91"/>
      <c r="BB191" s="68">
        <f t="shared" si="191"/>
        <v>0</v>
      </c>
      <c r="BD191" s="72">
        <f t="shared" si="192"/>
        <v>0</v>
      </c>
      <c r="BF191" s="72" t="e">
        <f t="shared" si="171"/>
        <v>#REF!</v>
      </c>
      <c r="BG191" s="72"/>
      <c r="BH191" s="71">
        <v>178</v>
      </c>
      <c r="BI191" s="68">
        <f t="shared" si="193"/>
        <v>0</v>
      </c>
      <c r="BJ191" s="132"/>
      <c r="BK191" s="68">
        <f t="shared" si="194"/>
        <v>0</v>
      </c>
      <c r="BL191" s="132"/>
      <c r="BM191" s="91"/>
      <c r="BN191" s="132"/>
      <c r="BO191" s="68">
        <f t="shared" si="195"/>
        <v>0</v>
      </c>
      <c r="BP191" s="132"/>
      <c r="BQ191" s="72">
        <f t="shared" si="196"/>
        <v>0</v>
      </c>
      <c r="BR191" s="132"/>
      <c r="BS191" s="72">
        <f t="shared" si="172"/>
        <v>0</v>
      </c>
      <c r="BT191" s="72"/>
      <c r="BU191" s="326">
        <f t="shared" si="225"/>
        <v>0</v>
      </c>
      <c r="BV191" s="326">
        <f t="shared" si="197"/>
        <v>0</v>
      </c>
      <c r="BW191" s="326">
        <f t="shared" si="198"/>
        <v>0</v>
      </c>
      <c r="BX191" s="326">
        <f t="shared" si="199"/>
        <v>0</v>
      </c>
      <c r="BY191" s="326">
        <f t="shared" si="200"/>
        <v>0</v>
      </c>
      <c r="BZ191" s="326">
        <f t="shared" si="226"/>
        <v>0</v>
      </c>
      <c r="CA191" s="329">
        <f t="shared" si="201"/>
        <v>0</v>
      </c>
      <c r="CB191" s="132"/>
      <c r="CC191" s="71">
        <v>178</v>
      </c>
      <c r="CD191" s="68">
        <f t="shared" si="202"/>
        <v>0</v>
      </c>
      <c r="CE191" s="132"/>
      <c r="CF191" s="68">
        <f t="shared" si="203"/>
        <v>0</v>
      </c>
      <c r="CG191" s="132"/>
      <c r="CH191" s="91"/>
      <c r="CI191" s="132"/>
      <c r="CJ191" s="68">
        <f t="shared" si="204"/>
        <v>0</v>
      </c>
      <c r="CK191" s="132"/>
      <c r="CL191" s="72">
        <f t="shared" si="205"/>
        <v>0</v>
      </c>
      <c r="CM191" s="132"/>
      <c r="CN191" s="72">
        <f t="shared" si="173"/>
        <v>0</v>
      </c>
      <c r="CO191" s="132"/>
      <c r="CP191" s="326">
        <f t="shared" si="227"/>
        <v>0</v>
      </c>
      <c r="CQ191" s="326">
        <f t="shared" si="228"/>
        <v>0</v>
      </c>
      <c r="CR191" s="326">
        <f t="shared" si="229"/>
        <v>0</v>
      </c>
      <c r="CS191" s="326">
        <f t="shared" si="206"/>
        <v>0</v>
      </c>
      <c r="CT191" s="326">
        <f t="shared" si="207"/>
        <v>0</v>
      </c>
      <c r="CU191" s="326">
        <f t="shared" si="230"/>
        <v>0</v>
      </c>
      <c r="CV191" s="329">
        <f t="shared" si="208"/>
        <v>0</v>
      </c>
      <c r="CW191" s="69"/>
      <c r="CX191" s="71">
        <v>178</v>
      </c>
      <c r="CY191" s="68">
        <f t="shared" si="209"/>
        <v>0</v>
      </c>
      <c r="CZ191" s="132"/>
      <c r="DA191" s="68">
        <f t="shared" si="210"/>
        <v>0</v>
      </c>
      <c r="DB191" s="132"/>
      <c r="DC191" s="91"/>
      <c r="DD191" s="132"/>
      <c r="DE191" s="68">
        <f t="shared" si="211"/>
        <v>0</v>
      </c>
      <c r="DF191" s="132"/>
      <c r="DG191" s="72">
        <f t="shared" si="212"/>
        <v>0</v>
      </c>
      <c r="DH191" s="132"/>
      <c r="DI191" s="72">
        <f t="shared" si="174"/>
        <v>0</v>
      </c>
      <c r="DJ191" s="72"/>
      <c r="DK191" s="326">
        <f t="shared" si="231"/>
        <v>0</v>
      </c>
      <c r="DL191" s="326">
        <f t="shared" si="232"/>
        <v>0</v>
      </c>
      <c r="DM191" s="326">
        <f t="shared" si="213"/>
        <v>0</v>
      </c>
      <c r="DN191" s="326">
        <f t="shared" si="214"/>
        <v>0</v>
      </c>
      <c r="DO191" s="326">
        <f t="shared" si="215"/>
        <v>0</v>
      </c>
      <c r="DP191" s="326">
        <f t="shared" si="233"/>
        <v>0</v>
      </c>
      <c r="DQ191" s="329">
        <f t="shared" si="234"/>
        <v>0</v>
      </c>
      <c r="DR191" s="72"/>
      <c r="DS191" s="372">
        <v>178</v>
      </c>
      <c r="DT191" s="68">
        <f t="shared" si="216"/>
        <v>0</v>
      </c>
      <c r="DV191" s="68">
        <f t="shared" si="217"/>
        <v>0</v>
      </c>
      <c r="DX191" s="91"/>
      <c r="DZ191" s="68">
        <f t="shared" si="218"/>
        <v>0</v>
      </c>
      <c r="EA191" s="132"/>
      <c r="EB191" s="72">
        <f t="shared" si="219"/>
        <v>0</v>
      </c>
      <c r="EC191" s="132"/>
      <c r="ED191" s="72">
        <f t="shared" si="175"/>
        <v>0</v>
      </c>
      <c r="EF191" s="364">
        <f t="shared" si="235"/>
        <v>0</v>
      </c>
      <c r="EG191" s="95">
        <f t="shared" si="236"/>
        <v>0</v>
      </c>
      <c r="EH191" s="379">
        <f>(INDEX('30 year Cash Flow'!$H$50:$AK$50,1,'Monthly Loan Amortization'!A191)/12)*$DV$9</f>
        <v>0</v>
      </c>
      <c r="EI191" s="326">
        <f t="shared" si="237"/>
        <v>0</v>
      </c>
      <c r="EJ191" s="326">
        <f t="shared" si="242"/>
        <v>0</v>
      </c>
      <c r="EK191" s="326">
        <f t="shared" si="238"/>
        <v>0</v>
      </c>
      <c r="EL191" s="329">
        <f t="shared" si="245"/>
        <v>0</v>
      </c>
      <c r="EM191" s="329"/>
      <c r="EN191" s="372">
        <v>178</v>
      </c>
      <c r="EO191" s="95">
        <f t="shared" si="220"/>
        <v>0</v>
      </c>
      <c r="EP191" s="132"/>
      <c r="EQ191" s="95">
        <f t="shared" si="221"/>
        <v>0</v>
      </c>
      <c r="ER191" s="132"/>
      <c r="ES191" s="91"/>
      <c r="ET191" s="132"/>
      <c r="EU191" s="95">
        <f t="shared" si="222"/>
        <v>0</v>
      </c>
      <c r="EV191" s="132"/>
      <c r="EW191" s="327">
        <f t="shared" si="223"/>
        <v>0</v>
      </c>
      <c r="EX191" s="132"/>
      <c r="EY191" s="327">
        <f t="shared" si="176"/>
        <v>0</v>
      </c>
      <c r="EZ191" s="132"/>
      <c r="FA191" s="364">
        <f t="shared" si="239"/>
        <v>0</v>
      </c>
      <c r="FB191" s="95">
        <f t="shared" si="240"/>
        <v>0</v>
      </c>
      <c r="FC191" s="379">
        <f>(INDEX('30 year Cash Flow'!$H$50:$AK$50,1,'Monthly Loan Amortization'!A191)/12)*$EQ$9</f>
        <v>0</v>
      </c>
      <c r="FD191" s="326">
        <f t="shared" si="243"/>
        <v>0</v>
      </c>
      <c r="FE191" s="326">
        <f t="shared" si="244"/>
        <v>0</v>
      </c>
      <c r="FF191" s="326">
        <f t="shared" si="241"/>
        <v>0</v>
      </c>
      <c r="FG191" s="329">
        <f t="shared" si="246"/>
        <v>0</v>
      </c>
    </row>
    <row r="192" spans="1:163" x14ac:dyDescent="0.25">
      <c r="A192" s="132">
        <f t="shared" si="224"/>
        <v>15</v>
      </c>
      <c r="B192" s="71">
        <v>179</v>
      </c>
      <c r="C192" s="68">
        <f t="shared" si="177"/>
        <v>0</v>
      </c>
      <c r="E192" s="68">
        <f t="shared" si="178"/>
        <v>0</v>
      </c>
      <c r="G192" s="91"/>
      <c r="I192" s="68">
        <f t="shared" si="179"/>
        <v>0</v>
      </c>
      <c r="K192" s="72">
        <f t="shared" si="180"/>
        <v>0</v>
      </c>
      <c r="M192" s="72">
        <f t="shared" si="168"/>
        <v>0</v>
      </c>
      <c r="N192" s="66"/>
      <c r="O192" s="69"/>
      <c r="Q192" s="71">
        <v>179</v>
      </c>
      <c r="R192" s="68">
        <f t="shared" si="181"/>
        <v>0</v>
      </c>
      <c r="T192" s="68">
        <f t="shared" si="182"/>
        <v>0</v>
      </c>
      <c r="V192" s="91"/>
      <c r="X192" s="68">
        <f t="shared" si="183"/>
        <v>0</v>
      </c>
      <c r="Z192" s="72">
        <f t="shared" si="184"/>
        <v>0</v>
      </c>
      <c r="AB192" s="72" t="e">
        <f t="shared" si="169"/>
        <v>#REF!</v>
      </c>
      <c r="AD192" s="69"/>
      <c r="AF192" s="71">
        <v>179</v>
      </c>
      <c r="AG192" s="68">
        <f t="shared" si="185"/>
        <v>0</v>
      </c>
      <c r="AI192" s="68">
        <f t="shared" si="186"/>
        <v>0</v>
      </c>
      <c r="AK192" s="91"/>
      <c r="AM192" s="68">
        <f t="shared" si="187"/>
        <v>0</v>
      </c>
      <c r="AO192" s="72">
        <f t="shared" si="188"/>
        <v>0</v>
      </c>
      <c r="AQ192" s="72" t="e">
        <f t="shared" si="170"/>
        <v>#REF!</v>
      </c>
      <c r="AS192" s="69"/>
      <c r="AU192" s="71">
        <v>179</v>
      </c>
      <c r="AV192" s="68">
        <f t="shared" si="189"/>
        <v>0</v>
      </c>
      <c r="AX192" s="68">
        <f t="shared" si="190"/>
        <v>0</v>
      </c>
      <c r="AZ192" s="91"/>
      <c r="BB192" s="68">
        <f t="shared" si="191"/>
        <v>0</v>
      </c>
      <c r="BD192" s="72">
        <f t="shared" si="192"/>
        <v>0</v>
      </c>
      <c r="BF192" s="72" t="e">
        <f t="shared" si="171"/>
        <v>#REF!</v>
      </c>
      <c r="BG192" s="72"/>
      <c r="BH192" s="71">
        <v>179</v>
      </c>
      <c r="BI192" s="68">
        <f t="shared" si="193"/>
        <v>0</v>
      </c>
      <c r="BJ192" s="132"/>
      <c r="BK192" s="68">
        <f t="shared" si="194"/>
        <v>0</v>
      </c>
      <c r="BL192" s="132"/>
      <c r="BM192" s="91"/>
      <c r="BN192" s="132"/>
      <c r="BO192" s="68">
        <f t="shared" si="195"/>
        <v>0</v>
      </c>
      <c r="BP192" s="132"/>
      <c r="BQ192" s="72">
        <f t="shared" si="196"/>
        <v>0</v>
      </c>
      <c r="BR192" s="132"/>
      <c r="BS192" s="72">
        <f t="shared" si="172"/>
        <v>0</v>
      </c>
      <c r="BT192" s="72"/>
      <c r="BU192" s="326">
        <f t="shared" si="225"/>
        <v>0</v>
      </c>
      <c r="BV192" s="326">
        <f t="shared" si="197"/>
        <v>0</v>
      </c>
      <c r="BW192" s="326">
        <f t="shared" si="198"/>
        <v>0</v>
      </c>
      <c r="BX192" s="326">
        <f t="shared" si="199"/>
        <v>0</v>
      </c>
      <c r="BY192" s="326">
        <f t="shared" si="200"/>
        <v>0</v>
      </c>
      <c r="BZ192" s="326">
        <f t="shared" si="226"/>
        <v>0</v>
      </c>
      <c r="CA192" s="329">
        <f t="shared" si="201"/>
        <v>0</v>
      </c>
      <c r="CB192" s="132"/>
      <c r="CC192" s="71">
        <v>179</v>
      </c>
      <c r="CD192" s="68">
        <f t="shared" si="202"/>
        <v>0</v>
      </c>
      <c r="CE192" s="132"/>
      <c r="CF192" s="68">
        <f t="shared" si="203"/>
        <v>0</v>
      </c>
      <c r="CG192" s="132"/>
      <c r="CH192" s="91"/>
      <c r="CI192" s="132"/>
      <c r="CJ192" s="68">
        <f t="shared" si="204"/>
        <v>0</v>
      </c>
      <c r="CK192" s="132"/>
      <c r="CL192" s="72">
        <f t="shared" si="205"/>
        <v>0</v>
      </c>
      <c r="CM192" s="132"/>
      <c r="CN192" s="72">
        <f t="shared" si="173"/>
        <v>0</v>
      </c>
      <c r="CO192" s="132"/>
      <c r="CP192" s="326">
        <f t="shared" si="227"/>
        <v>0</v>
      </c>
      <c r="CQ192" s="326">
        <f t="shared" si="228"/>
        <v>0</v>
      </c>
      <c r="CR192" s="326">
        <f t="shared" si="229"/>
        <v>0</v>
      </c>
      <c r="CS192" s="326">
        <f t="shared" si="206"/>
        <v>0</v>
      </c>
      <c r="CT192" s="326">
        <f t="shared" si="207"/>
        <v>0</v>
      </c>
      <c r="CU192" s="326">
        <f t="shared" si="230"/>
        <v>0</v>
      </c>
      <c r="CV192" s="329">
        <f t="shared" si="208"/>
        <v>0</v>
      </c>
      <c r="CW192" s="69"/>
      <c r="CX192" s="71">
        <v>179</v>
      </c>
      <c r="CY192" s="68">
        <f t="shared" si="209"/>
        <v>0</v>
      </c>
      <c r="CZ192" s="132"/>
      <c r="DA192" s="68">
        <f t="shared" si="210"/>
        <v>0</v>
      </c>
      <c r="DB192" s="132"/>
      <c r="DC192" s="91"/>
      <c r="DD192" s="132"/>
      <c r="DE192" s="68">
        <f t="shared" si="211"/>
        <v>0</v>
      </c>
      <c r="DF192" s="132"/>
      <c r="DG192" s="72">
        <f t="shared" si="212"/>
        <v>0</v>
      </c>
      <c r="DH192" s="132"/>
      <c r="DI192" s="72">
        <f t="shared" si="174"/>
        <v>0</v>
      </c>
      <c r="DJ192" s="72"/>
      <c r="DK192" s="326">
        <f t="shared" si="231"/>
        <v>0</v>
      </c>
      <c r="DL192" s="326">
        <f t="shared" si="232"/>
        <v>0</v>
      </c>
      <c r="DM192" s="326">
        <f t="shared" si="213"/>
        <v>0</v>
      </c>
      <c r="DN192" s="326">
        <f t="shared" si="214"/>
        <v>0</v>
      </c>
      <c r="DO192" s="326">
        <f t="shared" si="215"/>
        <v>0</v>
      </c>
      <c r="DP192" s="326">
        <f t="shared" si="233"/>
        <v>0</v>
      </c>
      <c r="DQ192" s="329">
        <f t="shared" si="234"/>
        <v>0</v>
      </c>
      <c r="DR192" s="72"/>
      <c r="DS192" s="372">
        <v>179</v>
      </c>
      <c r="DT192" s="68">
        <f t="shared" si="216"/>
        <v>0</v>
      </c>
      <c r="DV192" s="68">
        <f t="shared" si="217"/>
        <v>0</v>
      </c>
      <c r="DX192" s="91"/>
      <c r="DZ192" s="68">
        <f t="shared" si="218"/>
        <v>0</v>
      </c>
      <c r="EA192" s="132"/>
      <c r="EB192" s="72">
        <f t="shared" si="219"/>
        <v>0</v>
      </c>
      <c r="EC192" s="132"/>
      <c r="ED192" s="72">
        <f t="shared" si="175"/>
        <v>0</v>
      </c>
      <c r="EF192" s="364">
        <f t="shared" si="235"/>
        <v>0</v>
      </c>
      <c r="EG192" s="95">
        <f t="shared" si="236"/>
        <v>0</v>
      </c>
      <c r="EH192" s="379">
        <f>(INDEX('30 year Cash Flow'!$H$50:$AK$50,1,'Monthly Loan Amortization'!A192)/12)*$DV$9</f>
        <v>0</v>
      </c>
      <c r="EI192" s="326">
        <f t="shared" si="237"/>
        <v>0</v>
      </c>
      <c r="EJ192" s="326">
        <f t="shared" si="242"/>
        <v>0</v>
      </c>
      <c r="EK192" s="326">
        <f t="shared" si="238"/>
        <v>0</v>
      </c>
      <c r="EL192" s="329">
        <f t="shared" si="245"/>
        <v>0</v>
      </c>
      <c r="EM192" s="329"/>
      <c r="EN192" s="372">
        <v>179</v>
      </c>
      <c r="EO192" s="95">
        <f t="shared" si="220"/>
        <v>0</v>
      </c>
      <c r="EP192" s="132"/>
      <c r="EQ192" s="95">
        <f t="shared" si="221"/>
        <v>0</v>
      </c>
      <c r="ER192" s="132"/>
      <c r="ES192" s="91"/>
      <c r="ET192" s="132"/>
      <c r="EU192" s="95">
        <f t="shared" si="222"/>
        <v>0</v>
      </c>
      <c r="EV192" s="132"/>
      <c r="EW192" s="327">
        <f t="shared" si="223"/>
        <v>0</v>
      </c>
      <c r="EX192" s="132"/>
      <c r="EY192" s="327">
        <f t="shared" si="176"/>
        <v>0</v>
      </c>
      <c r="EZ192" s="132"/>
      <c r="FA192" s="364">
        <f t="shared" si="239"/>
        <v>0</v>
      </c>
      <c r="FB192" s="95">
        <f t="shared" si="240"/>
        <v>0</v>
      </c>
      <c r="FC192" s="379">
        <f>(INDEX('30 year Cash Flow'!$H$50:$AK$50,1,'Monthly Loan Amortization'!A192)/12)*$EQ$9</f>
        <v>0</v>
      </c>
      <c r="FD192" s="326">
        <f t="shared" si="243"/>
        <v>0</v>
      </c>
      <c r="FE192" s="326">
        <f t="shared" si="244"/>
        <v>0</v>
      </c>
      <c r="FF192" s="326">
        <f t="shared" si="241"/>
        <v>0</v>
      </c>
      <c r="FG192" s="329">
        <f t="shared" si="246"/>
        <v>0</v>
      </c>
    </row>
    <row r="193" spans="1:163" x14ac:dyDescent="0.25">
      <c r="A193" s="132">
        <f t="shared" si="224"/>
        <v>15</v>
      </c>
      <c r="B193" s="71">
        <v>180</v>
      </c>
      <c r="C193" s="68">
        <f t="shared" si="177"/>
        <v>0</v>
      </c>
      <c r="E193" s="68">
        <f t="shared" si="178"/>
        <v>0</v>
      </c>
      <c r="G193" s="91"/>
      <c r="I193" s="68">
        <f t="shared" si="179"/>
        <v>0</v>
      </c>
      <c r="K193" s="72">
        <f t="shared" si="180"/>
        <v>0</v>
      </c>
      <c r="M193" s="72">
        <f t="shared" si="168"/>
        <v>0</v>
      </c>
      <c r="N193" s="66"/>
      <c r="O193" s="69"/>
      <c r="Q193" s="71">
        <v>180</v>
      </c>
      <c r="R193" s="68">
        <f t="shared" si="181"/>
        <v>0</v>
      </c>
      <c r="T193" s="68">
        <f t="shared" si="182"/>
        <v>0</v>
      </c>
      <c r="V193" s="91"/>
      <c r="X193" s="68">
        <f t="shared" si="183"/>
        <v>0</v>
      </c>
      <c r="Z193" s="72">
        <f t="shared" si="184"/>
        <v>0</v>
      </c>
      <c r="AB193" s="72" t="e">
        <f t="shared" si="169"/>
        <v>#REF!</v>
      </c>
      <c r="AD193" s="69"/>
      <c r="AF193" s="71">
        <v>180</v>
      </c>
      <c r="AG193" s="68">
        <f t="shared" si="185"/>
        <v>0</v>
      </c>
      <c r="AI193" s="68">
        <f t="shared" si="186"/>
        <v>0</v>
      </c>
      <c r="AK193" s="91"/>
      <c r="AM193" s="68">
        <f t="shared" si="187"/>
        <v>0</v>
      </c>
      <c r="AO193" s="72">
        <f t="shared" si="188"/>
        <v>0</v>
      </c>
      <c r="AQ193" s="72" t="e">
        <f t="shared" si="170"/>
        <v>#REF!</v>
      </c>
      <c r="AS193" s="69"/>
      <c r="AU193" s="71">
        <v>180</v>
      </c>
      <c r="AV193" s="68">
        <f t="shared" si="189"/>
        <v>0</v>
      </c>
      <c r="AX193" s="68">
        <f t="shared" si="190"/>
        <v>0</v>
      </c>
      <c r="AZ193" s="91"/>
      <c r="BB193" s="68">
        <f t="shared" si="191"/>
        <v>0</v>
      </c>
      <c r="BD193" s="72">
        <f t="shared" si="192"/>
        <v>0</v>
      </c>
      <c r="BF193" s="72" t="e">
        <f t="shared" si="171"/>
        <v>#REF!</v>
      </c>
      <c r="BG193" s="72"/>
      <c r="BH193" s="71">
        <v>180</v>
      </c>
      <c r="BI193" s="68">
        <f t="shared" si="193"/>
        <v>0</v>
      </c>
      <c r="BJ193" s="132"/>
      <c r="BK193" s="68">
        <f t="shared" si="194"/>
        <v>0</v>
      </c>
      <c r="BL193" s="132"/>
      <c r="BM193" s="91"/>
      <c r="BN193" s="132"/>
      <c r="BO193" s="68">
        <f t="shared" si="195"/>
        <v>0</v>
      </c>
      <c r="BP193" s="132"/>
      <c r="BQ193" s="72">
        <f t="shared" si="196"/>
        <v>0</v>
      </c>
      <c r="BR193" s="132"/>
      <c r="BS193" s="72">
        <f t="shared" si="172"/>
        <v>0</v>
      </c>
      <c r="BT193" s="72"/>
      <c r="BU193" s="326">
        <f t="shared" si="225"/>
        <v>0</v>
      </c>
      <c r="BV193" s="326">
        <f t="shared" si="197"/>
        <v>0</v>
      </c>
      <c r="BW193" s="326">
        <f t="shared" si="198"/>
        <v>0</v>
      </c>
      <c r="BX193" s="326">
        <f t="shared" si="199"/>
        <v>0</v>
      </c>
      <c r="BY193" s="326">
        <f t="shared" si="200"/>
        <v>0</v>
      </c>
      <c r="BZ193" s="326">
        <f t="shared" si="226"/>
        <v>0</v>
      </c>
      <c r="CA193" s="329">
        <f t="shared" si="201"/>
        <v>0</v>
      </c>
      <c r="CB193" s="132"/>
      <c r="CC193" s="71">
        <v>180</v>
      </c>
      <c r="CD193" s="68">
        <f t="shared" si="202"/>
        <v>0</v>
      </c>
      <c r="CE193" s="132"/>
      <c r="CF193" s="68">
        <f t="shared" si="203"/>
        <v>0</v>
      </c>
      <c r="CG193" s="132"/>
      <c r="CH193" s="91"/>
      <c r="CI193" s="132"/>
      <c r="CJ193" s="68">
        <f t="shared" si="204"/>
        <v>0</v>
      </c>
      <c r="CK193" s="132"/>
      <c r="CL193" s="72">
        <f t="shared" si="205"/>
        <v>0</v>
      </c>
      <c r="CM193" s="132"/>
      <c r="CN193" s="72">
        <f t="shared" si="173"/>
        <v>0</v>
      </c>
      <c r="CO193" s="132"/>
      <c r="CP193" s="326">
        <f t="shared" si="227"/>
        <v>0</v>
      </c>
      <c r="CQ193" s="326">
        <f t="shared" si="228"/>
        <v>0</v>
      </c>
      <c r="CR193" s="326">
        <f t="shared" si="229"/>
        <v>0</v>
      </c>
      <c r="CS193" s="326">
        <f t="shared" si="206"/>
        <v>0</v>
      </c>
      <c r="CT193" s="326">
        <f t="shared" si="207"/>
        <v>0</v>
      </c>
      <c r="CU193" s="326">
        <f t="shared" si="230"/>
        <v>0</v>
      </c>
      <c r="CV193" s="329">
        <f t="shared" si="208"/>
        <v>0</v>
      </c>
      <c r="CW193" s="69"/>
      <c r="CX193" s="71">
        <v>180</v>
      </c>
      <c r="CY193" s="68">
        <f t="shared" si="209"/>
        <v>0</v>
      </c>
      <c r="CZ193" s="132"/>
      <c r="DA193" s="68">
        <f t="shared" si="210"/>
        <v>0</v>
      </c>
      <c r="DB193" s="132"/>
      <c r="DC193" s="91"/>
      <c r="DD193" s="132"/>
      <c r="DE193" s="68">
        <f t="shared" si="211"/>
        <v>0</v>
      </c>
      <c r="DF193" s="132"/>
      <c r="DG193" s="72">
        <f t="shared" si="212"/>
        <v>0</v>
      </c>
      <c r="DH193" s="132"/>
      <c r="DI193" s="72">
        <f t="shared" si="174"/>
        <v>0</v>
      </c>
      <c r="DJ193" s="72"/>
      <c r="DK193" s="326">
        <f t="shared" si="231"/>
        <v>0</v>
      </c>
      <c r="DL193" s="326">
        <f t="shared" si="232"/>
        <v>0</v>
      </c>
      <c r="DM193" s="326">
        <f t="shared" si="213"/>
        <v>0</v>
      </c>
      <c r="DN193" s="326">
        <f t="shared" si="214"/>
        <v>0</v>
      </c>
      <c r="DO193" s="326">
        <f t="shared" si="215"/>
        <v>0</v>
      </c>
      <c r="DP193" s="326">
        <f t="shared" si="233"/>
        <v>0</v>
      </c>
      <c r="DQ193" s="329">
        <f t="shared" si="234"/>
        <v>0</v>
      </c>
      <c r="DR193" s="72"/>
      <c r="DS193" s="372">
        <v>180</v>
      </c>
      <c r="DT193" s="68">
        <f t="shared" si="216"/>
        <v>0</v>
      </c>
      <c r="DV193" s="68">
        <f t="shared" si="217"/>
        <v>0</v>
      </c>
      <c r="DX193" s="91"/>
      <c r="DZ193" s="68">
        <f t="shared" si="218"/>
        <v>0</v>
      </c>
      <c r="EA193" s="132"/>
      <c r="EB193" s="72">
        <f t="shared" si="219"/>
        <v>0</v>
      </c>
      <c r="EC193" s="132"/>
      <c r="ED193" s="72">
        <f t="shared" si="175"/>
        <v>0</v>
      </c>
      <c r="EF193" s="364">
        <f t="shared" si="235"/>
        <v>0</v>
      </c>
      <c r="EG193" s="95">
        <f t="shared" si="236"/>
        <v>0</v>
      </c>
      <c r="EH193" s="379">
        <f>(INDEX('30 year Cash Flow'!$H$50:$AK$50,1,'Monthly Loan Amortization'!A193)/12)*$DV$9</f>
        <v>0</v>
      </c>
      <c r="EI193" s="326">
        <f t="shared" si="237"/>
        <v>0</v>
      </c>
      <c r="EJ193" s="326">
        <f t="shared" si="242"/>
        <v>0</v>
      </c>
      <c r="EK193" s="326">
        <f t="shared" si="238"/>
        <v>0</v>
      </c>
      <c r="EL193" s="329">
        <f t="shared" si="245"/>
        <v>0</v>
      </c>
      <c r="EM193" s="329"/>
      <c r="EN193" s="372">
        <v>180</v>
      </c>
      <c r="EO193" s="95">
        <f t="shared" si="220"/>
        <v>0</v>
      </c>
      <c r="EP193" s="132"/>
      <c r="EQ193" s="95">
        <f t="shared" si="221"/>
        <v>0</v>
      </c>
      <c r="ER193" s="132"/>
      <c r="ES193" s="91"/>
      <c r="ET193" s="132"/>
      <c r="EU193" s="95">
        <f t="shared" si="222"/>
        <v>0</v>
      </c>
      <c r="EV193" s="132"/>
      <c r="EW193" s="327">
        <f t="shared" si="223"/>
        <v>0</v>
      </c>
      <c r="EX193" s="132"/>
      <c r="EY193" s="327">
        <f t="shared" si="176"/>
        <v>0</v>
      </c>
      <c r="EZ193" s="132"/>
      <c r="FA193" s="364">
        <f t="shared" si="239"/>
        <v>0</v>
      </c>
      <c r="FB193" s="95">
        <f t="shared" si="240"/>
        <v>0</v>
      </c>
      <c r="FC193" s="379">
        <f>(INDEX('30 year Cash Flow'!$H$50:$AK$50,1,'Monthly Loan Amortization'!A193)/12)*$EQ$9</f>
        <v>0</v>
      </c>
      <c r="FD193" s="326">
        <f t="shared" si="243"/>
        <v>0</v>
      </c>
      <c r="FE193" s="326">
        <f t="shared" si="244"/>
        <v>0</v>
      </c>
      <c r="FF193" s="326">
        <f t="shared" si="241"/>
        <v>0</v>
      </c>
      <c r="FG193" s="329">
        <f t="shared" si="246"/>
        <v>0</v>
      </c>
    </row>
    <row r="194" spans="1:163" x14ac:dyDescent="0.25">
      <c r="A194" s="132">
        <f t="shared" si="224"/>
        <v>16</v>
      </c>
      <c r="B194" s="71">
        <v>181</v>
      </c>
      <c r="C194" s="68">
        <f t="shared" si="177"/>
        <v>0</v>
      </c>
      <c r="E194" s="68">
        <f t="shared" si="178"/>
        <v>0</v>
      </c>
      <c r="G194" s="91"/>
      <c r="I194" s="68">
        <f t="shared" si="179"/>
        <v>0</v>
      </c>
      <c r="K194" s="72">
        <f t="shared" si="180"/>
        <v>0</v>
      </c>
      <c r="M194" s="72">
        <f t="shared" si="168"/>
        <v>0</v>
      </c>
      <c r="N194" s="66"/>
      <c r="O194" s="69"/>
      <c r="Q194" s="71">
        <v>181</v>
      </c>
      <c r="R194" s="68">
        <f t="shared" si="181"/>
        <v>0</v>
      </c>
      <c r="T194" s="68">
        <f t="shared" si="182"/>
        <v>0</v>
      </c>
      <c r="V194" s="91"/>
      <c r="X194" s="68">
        <f t="shared" si="183"/>
        <v>0</v>
      </c>
      <c r="Z194" s="72">
        <f t="shared" si="184"/>
        <v>0</v>
      </c>
      <c r="AB194" s="72" t="e">
        <f t="shared" si="169"/>
        <v>#REF!</v>
      </c>
      <c r="AD194" s="69"/>
      <c r="AF194" s="71">
        <v>181</v>
      </c>
      <c r="AG194" s="68">
        <f t="shared" si="185"/>
        <v>0</v>
      </c>
      <c r="AI194" s="68">
        <f t="shared" si="186"/>
        <v>0</v>
      </c>
      <c r="AK194" s="91"/>
      <c r="AM194" s="68">
        <f t="shared" si="187"/>
        <v>0</v>
      </c>
      <c r="AO194" s="72">
        <f t="shared" si="188"/>
        <v>0</v>
      </c>
      <c r="AQ194" s="72" t="e">
        <f t="shared" si="170"/>
        <v>#REF!</v>
      </c>
      <c r="AS194" s="69"/>
      <c r="AU194" s="71">
        <v>181</v>
      </c>
      <c r="AV194" s="68">
        <f t="shared" si="189"/>
        <v>0</v>
      </c>
      <c r="AX194" s="68">
        <f t="shared" si="190"/>
        <v>0</v>
      </c>
      <c r="AZ194" s="91"/>
      <c r="BB194" s="68">
        <f t="shared" si="191"/>
        <v>0</v>
      </c>
      <c r="BD194" s="72">
        <f t="shared" si="192"/>
        <v>0</v>
      </c>
      <c r="BF194" s="72" t="e">
        <f t="shared" si="171"/>
        <v>#REF!</v>
      </c>
      <c r="BG194" s="72"/>
      <c r="BH194" s="71">
        <v>181</v>
      </c>
      <c r="BI194" s="68">
        <f t="shared" si="193"/>
        <v>0</v>
      </c>
      <c r="BJ194" s="132"/>
      <c r="BK194" s="68">
        <f t="shared" si="194"/>
        <v>0</v>
      </c>
      <c r="BL194" s="132"/>
      <c r="BM194" s="91"/>
      <c r="BN194" s="132"/>
      <c r="BO194" s="68">
        <f t="shared" si="195"/>
        <v>0</v>
      </c>
      <c r="BP194" s="132"/>
      <c r="BQ194" s="72">
        <f t="shared" si="196"/>
        <v>0</v>
      </c>
      <c r="BR194" s="132"/>
      <c r="BS194" s="72">
        <f t="shared" si="172"/>
        <v>0</v>
      </c>
      <c r="BT194" s="72"/>
      <c r="BU194" s="326">
        <f t="shared" si="225"/>
        <v>0</v>
      </c>
      <c r="BV194" s="326">
        <f t="shared" si="197"/>
        <v>0</v>
      </c>
      <c r="BW194" s="326">
        <f t="shared" si="198"/>
        <v>0</v>
      </c>
      <c r="BX194" s="326">
        <f t="shared" si="199"/>
        <v>0</v>
      </c>
      <c r="BY194" s="326">
        <f t="shared" si="200"/>
        <v>0</v>
      </c>
      <c r="BZ194" s="326">
        <f t="shared" si="226"/>
        <v>0</v>
      </c>
      <c r="CA194" s="329">
        <f t="shared" si="201"/>
        <v>0</v>
      </c>
      <c r="CB194" s="132"/>
      <c r="CC194" s="71">
        <v>181</v>
      </c>
      <c r="CD194" s="68">
        <f t="shared" si="202"/>
        <v>0</v>
      </c>
      <c r="CE194" s="132"/>
      <c r="CF194" s="68">
        <f t="shared" si="203"/>
        <v>0</v>
      </c>
      <c r="CG194" s="132"/>
      <c r="CH194" s="91"/>
      <c r="CI194" s="132"/>
      <c r="CJ194" s="68">
        <f t="shared" si="204"/>
        <v>0</v>
      </c>
      <c r="CK194" s="132"/>
      <c r="CL194" s="72">
        <f t="shared" si="205"/>
        <v>0</v>
      </c>
      <c r="CM194" s="132"/>
      <c r="CN194" s="72">
        <f t="shared" si="173"/>
        <v>0</v>
      </c>
      <c r="CO194" s="132"/>
      <c r="CP194" s="326">
        <f t="shared" si="227"/>
        <v>0</v>
      </c>
      <c r="CQ194" s="326">
        <f t="shared" si="228"/>
        <v>0</v>
      </c>
      <c r="CR194" s="326">
        <f t="shared" si="229"/>
        <v>0</v>
      </c>
      <c r="CS194" s="326">
        <f t="shared" si="206"/>
        <v>0</v>
      </c>
      <c r="CT194" s="326">
        <f t="shared" si="207"/>
        <v>0</v>
      </c>
      <c r="CU194" s="326">
        <f t="shared" si="230"/>
        <v>0</v>
      </c>
      <c r="CV194" s="329">
        <f t="shared" si="208"/>
        <v>0</v>
      </c>
      <c r="CW194" s="69"/>
      <c r="CX194" s="71">
        <v>181</v>
      </c>
      <c r="CY194" s="68">
        <f t="shared" si="209"/>
        <v>0</v>
      </c>
      <c r="CZ194" s="132"/>
      <c r="DA194" s="68">
        <f t="shared" si="210"/>
        <v>0</v>
      </c>
      <c r="DB194" s="132"/>
      <c r="DC194" s="91"/>
      <c r="DD194" s="132"/>
      <c r="DE194" s="68">
        <f t="shared" si="211"/>
        <v>0</v>
      </c>
      <c r="DF194" s="132"/>
      <c r="DG194" s="72">
        <f t="shared" si="212"/>
        <v>0</v>
      </c>
      <c r="DH194" s="132"/>
      <c r="DI194" s="72">
        <f t="shared" si="174"/>
        <v>0</v>
      </c>
      <c r="DJ194" s="72"/>
      <c r="DK194" s="326">
        <f t="shared" si="231"/>
        <v>0</v>
      </c>
      <c r="DL194" s="326">
        <f t="shared" si="232"/>
        <v>0</v>
      </c>
      <c r="DM194" s="326">
        <f t="shared" si="213"/>
        <v>0</v>
      </c>
      <c r="DN194" s="326">
        <f t="shared" si="214"/>
        <v>0</v>
      </c>
      <c r="DO194" s="326">
        <f t="shared" si="215"/>
        <v>0</v>
      </c>
      <c r="DP194" s="326">
        <f t="shared" si="233"/>
        <v>0</v>
      </c>
      <c r="DQ194" s="329">
        <f t="shared" si="234"/>
        <v>0</v>
      </c>
      <c r="DR194" s="72"/>
      <c r="DS194" s="372">
        <v>181</v>
      </c>
      <c r="DT194" s="68">
        <f t="shared" si="216"/>
        <v>0</v>
      </c>
      <c r="DV194" s="68">
        <f t="shared" si="217"/>
        <v>0</v>
      </c>
      <c r="DX194" s="91"/>
      <c r="DZ194" s="68">
        <f t="shared" si="218"/>
        <v>0</v>
      </c>
      <c r="EA194" s="132"/>
      <c r="EB194" s="72">
        <f t="shared" si="219"/>
        <v>0</v>
      </c>
      <c r="EC194" s="132"/>
      <c r="ED194" s="72">
        <f t="shared" si="175"/>
        <v>0</v>
      </c>
      <c r="EF194" s="364">
        <f t="shared" si="235"/>
        <v>0</v>
      </c>
      <c r="EG194" s="95">
        <f t="shared" si="236"/>
        <v>0</v>
      </c>
      <c r="EH194" s="379">
        <f>(INDEX('30 year Cash Flow'!$H$50:$AK$50,1,'Monthly Loan Amortization'!A194)/12)*$DV$9</f>
        <v>0</v>
      </c>
      <c r="EI194" s="326">
        <f t="shared" si="237"/>
        <v>0</v>
      </c>
      <c r="EJ194" s="326">
        <f t="shared" si="242"/>
        <v>0</v>
      </c>
      <c r="EK194" s="326">
        <f t="shared" si="238"/>
        <v>0</v>
      </c>
      <c r="EL194" s="329">
        <f t="shared" si="245"/>
        <v>0</v>
      </c>
      <c r="EM194" s="329"/>
      <c r="EN194" s="372">
        <v>181</v>
      </c>
      <c r="EO194" s="95">
        <f t="shared" si="220"/>
        <v>0</v>
      </c>
      <c r="EP194" s="132"/>
      <c r="EQ194" s="95">
        <f t="shared" si="221"/>
        <v>0</v>
      </c>
      <c r="ER194" s="132"/>
      <c r="ES194" s="91"/>
      <c r="ET194" s="132"/>
      <c r="EU194" s="95">
        <f t="shared" si="222"/>
        <v>0</v>
      </c>
      <c r="EV194" s="132"/>
      <c r="EW194" s="327">
        <f t="shared" si="223"/>
        <v>0</v>
      </c>
      <c r="EX194" s="132"/>
      <c r="EY194" s="327">
        <f t="shared" si="176"/>
        <v>0</v>
      </c>
      <c r="EZ194" s="132"/>
      <c r="FA194" s="364">
        <f t="shared" si="239"/>
        <v>0</v>
      </c>
      <c r="FB194" s="95">
        <f t="shared" si="240"/>
        <v>0</v>
      </c>
      <c r="FC194" s="379">
        <f>(INDEX('30 year Cash Flow'!$H$50:$AK$50,1,'Monthly Loan Amortization'!A194)/12)*$EQ$9</f>
        <v>0</v>
      </c>
      <c r="FD194" s="326">
        <f t="shared" si="243"/>
        <v>0</v>
      </c>
      <c r="FE194" s="326">
        <f t="shared" si="244"/>
        <v>0</v>
      </c>
      <c r="FF194" s="326">
        <f t="shared" si="241"/>
        <v>0</v>
      </c>
      <c r="FG194" s="329">
        <f t="shared" si="246"/>
        <v>0</v>
      </c>
    </row>
    <row r="195" spans="1:163" x14ac:dyDescent="0.25">
      <c r="A195" s="132">
        <f t="shared" si="224"/>
        <v>16</v>
      </c>
      <c r="B195" s="71">
        <v>182</v>
      </c>
      <c r="C195" s="68">
        <f t="shared" si="177"/>
        <v>0</v>
      </c>
      <c r="E195" s="68">
        <f t="shared" si="178"/>
        <v>0</v>
      </c>
      <c r="G195" s="91"/>
      <c r="I195" s="68">
        <f t="shared" si="179"/>
        <v>0</v>
      </c>
      <c r="K195" s="72">
        <f t="shared" si="180"/>
        <v>0</v>
      </c>
      <c r="M195" s="72">
        <f t="shared" si="168"/>
        <v>0</v>
      </c>
      <c r="N195" s="66"/>
      <c r="O195" s="69"/>
      <c r="Q195" s="71">
        <v>182</v>
      </c>
      <c r="R195" s="68">
        <f t="shared" si="181"/>
        <v>0</v>
      </c>
      <c r="T195" s="68">
        <f t="shared" si="182"/>
        <v>0</v>
      </c>
      <c r="V195" s="91"/>
      <c r="X195" s="68">
        <f t="shared" si="183"/>
        <v>0</v>
      </c>
      <c r="Z195" s="72">
        <f t="shared" si="184"/>
        <v>0</v>
      </c>
      <c r="AB195" s="72" t="e">
        <f t="shared" si="169"/>
        <v>#REF!</v>
      </c>
      <c r="AD195" s="69"/>
      <c r="AF195" s="71">
        <v>182</v>
      </c>
      <c r="AG195" s="68">
        <f t="shared" si="185"/>
        <v>0</v>
      </c>
      <c r="AI195" s="68">
        <f t="shared" si="186"/>
        <v>0</v>
      </c>
      <c r="AK195" s="91"/>
      <c r="AM195" s="68">
        <f t="shared" si="187"/>
        <v>0</v>
      </c>
      <c r="AO195" s="72">
        <f t="shared" si="188"/>
        <v>0</v>
      </c>
      <c r="AQ195" s="72" t="e">
        <f t="shared" si="170"/>
        <v>#REF!</v>
      </c>
      <c r="AS195" s="69"/>
      <c r="AU195" s="71">
        <v>182</v>
      </c>
      <c r="AV195" s="68">
        <f t="shared" si="189"/>
        <v>0</v>
      </c>
      <c r="AX195" s="68">
        <f t="shared" si="190"/>
        <v>0</v>
      </c>
      <c r="AZ195" s="91"/>
      <c r="BB195" s="68">
        <f t="shared" si="191"/>
        <v>0</v>
      </c>
      <c r="BD195" s="72">
        <f t="shared" si="192"/>
        <v>0</v>
      </c>
      <c r="BF195" s="72" t="e">
        <f t="shared" si="171"/>
        <v>#REF!</v>
      </c>
      <c r="BG195" s="72"/>
      <c r="BH195" s="71">
        <v>182</v>
      </c>
      <c r="BI195" s="68">
        <f t="shared" si="193"/>
        <v>0</v>
      </c>
      <c r="BJ195" s="132"/>
      <c r="BK195" s="68">
        <f t="shared" si="194"/>
        <v>0</v>
      </c>
      <c r="BL195" s="132"/>
      <c r="BM195" s="91"/>
      <c r="BN195" s="132"/>
      <c r="BO195" s="68">
        <f t="shared" si="195"/>
        <v>0</v>
      </c>
      <c r="BP195" s="132"/>
      <c r="BQ195" s="72">
        <f t="shared" si="196"/>
        <v>0</v>
      </c>
      <c r="BR195" s="132"/>
      <c r="BS195" s="72">
        <f t="shared" si="172"/>
        <v>0</v>
      </c>
      <c r="BT195" s="72"/>
      <c r="BU195" s="326">
        <f t="shared" si="225"/>
        <v>0</v>
      </c>
      <c r="BV195" s="326">
        <f t="shared" si="197"/>
        <v>0</v>
      </c>
      <c r="BW195" s="326">
        <f t="shared" si="198"/>
        <v>0</v>
      </c>
      <c r="BX195" s="326">
        <f t="shared" si="199"/>
        <v>0</v>
      </c>
      <c r="BY195" s="326">
        <f t="shared" si="200"/>
        <v>0</v>
      </c>
      <c r="BZ195" s="326">
        <f t="shared" si="226"/>
        <v>0</v>
      </c>
      <c r="CA195" s="329">
        <f t="shared" si="201"/>
        <v>0</v>
      </c>
      <c r="CB195" s="132"/>
      <c r="CC195" s="71">
        <v>182</v>
      </c>
      <c r="CD195" s="68">
        <f t="shared" si="202"/>
        <v>0</v>
      </c>
      <c r="CE195" s="132"/>
      <c r="CF195" s="68">
        <f t="shared" si="203"/>
        <v>0</v>
      </c>
      <c r="CG195" s="132"/>
      <c r="CH195" s="91"/>
      <c r="CI195" s="132"/>
      <c r="CJ195" s="68">
        <f t="shared" si="204"/>
        <v>0</v>
      </c>
      <c r="CK195" s="132"/>
      <c r="CL195" s="72">
        <f t="shared" si="205"/>
        <v>0</v>
      </c>
      <c r="CM195" s="132"/>
      <c r="CN195" s="72">
        <f t="shared" si="173"/>
        <v>0</v>
      </c>
      <c r="CO195" s="132"/>
      <c r="CP195" s="326">
        <f t="shared" si="227"/>
        <v>0</v>
      </c>
      <c r="CQ195" s="326">
        <f t="shared" si="228"/>
        <v>0</v>
      </c>
      <c r="CR195" s="326">
        <f t="shared" si="229"/>
        <v>0</v>
      </c>
      <c r="CS195" s="326">
        <f t="shared" si="206"/>
        <v>0</v>
      </c>
      <c r="CT195" s="326">
        <f t="shared" si="207"/>
        <v>0</v>
      </c>
      <c r="CU195" s="326">
        <f t="shared" si="230"/>
        <v>0</v>
      </c>
      <c r="CV195" s="329">
        <f t="shared" si="208"/>
        <v>0</v>
      </c>
      <c r="CW195" s="69"/>
      <c r="CX195" s="71">
        <v>182</v>
      </c>
      <c r="CY195" s="68">
        <f t="shared" si="209"/>
        <v>0</v>
      </c>
      <c r="CZ195" s="132"/>
      <c r="DA195" s="68">
        <f t="shared" si="210"/>
        <v>0</v>
      </c>
      <c r="DB195" s="132"/>
      <c r="DC195" s="91"/>
      <c r="DD195" s="132"/>
      <c r="DE195" s="68">
        <f t="shared" si="211"/>
        <v>0</v>
      </c>
      <c r="DF195" s="132"/>
      <c r="DG195" s="72">
        <f t="shared" si="212"/>
        <v>0</v>
      </c>
      <c r="DH195" s="132"/>
      <c r="DI195" s="72">
        <f t="shared" si="174"/>
        <v>0</v>
      </c>
      <c r="DJ195" s="72"/>
      <c r="DK195" s="326">
        <f t="shared" si="231"/>
        <v>0</v>
      </c>
      <c r="DL195" s="326">
        <f t="shared" si="232"/>
        <v>0</v>
      </c>
      <c r="DM195" s="326">
        <f t="shared" si="213"/>
        <v>0</v>
      </c>
      <c r="DN195" s="326">
        <f t="shared" si="214"/>
        <v>0</v>
      </c>
      <c r="DO195" s="326">
        <f t="shared" si="215"/>
        <v>0</v>
      </c>
      <c r="DP195" s="326">
        <f t="shared" si="233"/>
        <v>0</v>
      </c>
      <c r="DQ195" s="329">
        <f t="shared" si="234"/>
        <v>0</v>
      </c>
      <c r="DR195" s="72"/>
      <c r="DS195" s="372">
        <v>182</v>
      </c>
      <c r="DT195" s="68">
        <f t="shared" si="216"/>
        <v>0</v>
      </c>
      <c r="DV195" s="68">
        <f t="shared" si="217"/>
        <v>0</v>
      </c>
      <c r="DX195" s="91"/>
      <c r="DZ195" s="68">
        <f t="shared" si="218"/>
        <v>0</v>
      </c>
      <c r="EA195" s="132"/>
      <c r="EB195" s="72">
        <f t="shared" si="219"/>
        <v>0</v>
      </c>
      <c r="EC195" s="132"/>
      <c r="ED195" s="72">
        <f t="shared" si="175"/>
        <v>0</v>
      </c>
      <c r="EF195" s="364">
        <f t="shared" si="235"/>
        <v>0</v>
      </c>
      <c r="EG195" s="95">
        <f t="shared" si="236"/>
        <v>0</v>
      </c>
      <c r="EH195" s="379">
        <f>(INDEX('30 year Cash Flow'!$H$50:$AK$50,1,'Monthly Loan Amortization'!A195)/12)*$DV$9</f>
        <v>0</v>
      </c>
      <c r="EI195" s="326">
        <f t="shared" si="237"/>
        <v>0</v>
      </c>
      <c r="EJ195" s="326">
        <f t="shared" si="242"/>
        <v>0</v>
      </c>
      <c r="EK195" s="326">
        <f t="shared" si="238"/>
        <v>0</v>
      </c>
      <c r="EL195" s="329">
        <f t="shared" si="245"/>
        <v>0</v>
      </c>
      <c r="EM195" s="329"/>
      <c r="EN195" s="372">
        <v>182</v>
      </c>
      <c r="EO195" s="95">
        <f t="shared" si="220"/>
        <v>0</v>
      </c>
      <c r="EP195" s="132"/>
      <c r="EQ195" s="95">
        <f t="shared" si="221"/>
        <v>0</v>
      </c>
      <c r="ER195" s="132"/>
      <c r="ES195" s="91"/>
      <c r="ET195" s="132"/>
      <c r="EU195" s="95">
        <f t="shared" si="222"/>
        <v>0</v>
      </c>
      <c r="EV195" s="132"/>
      <c r="EW195" s="327">
        <f t="shared" si="223"/>
        <v>0</v>
      </c>
      <c r="EX195" s="132"/>
      <c r="EY195" s="327">
        <f t="shared" si="176"/>
        <v>0</v>
      </c>
      <c r="EZ195" s="132"/>
      <c r="FA195" s="364">
        <f t="shared" si="239"/>
        <v>0</v>
      </c>
      <c r="FB195" s="95">
        <f t="shared" si="240"/>
        <v>0</v>
      </c>
      <c r="FC195" s="379">
        <f>(INDEX('30 year Cash Flow'!$H$50:$AK$50,1,'Monthly Loan Amortization'!A195)/12)*$EQ$9</f>
        <v>0</v>
      </c>
      <c r="FD195" s="326">
        <f t="shared" si="243"/>
        <v>0</v>
      </c>
      <c r="FE195" s="326">
        <f t="shared" si="244"/>
        <v>0</v>
      </c>
      <c r="FF195" s="326">
        <f t="shared" si="241"/>
        <v>0</v>
      </c>
      <c r="FG195" s="329">
        <f t="shared" si="246"/>
        <v>0</v>
      </c>
    </row>
    <row r="196" spans="1:163" x14ac:dyDescent="0.25">
      <c r="A196" s="132">
        <f t="shared" si="224"/>
        <v>16</v>
      </c>
      <c r="B196" s="71">
        <v>183</v>
      </c>
      <c r="C196" s="68">
        <f t="shared" si="177"/>
        <v>0</v>
      </c>
      <c r="E196" s="68">
        <f t="shared" si="178"/>
        <v>0</v>
      </c>
      <c r="G196" s="91"/>
      <c r="I196" s="68">
        <f t="shared" si="179"/>
        <v>0</v>
      </c>
      <c r="K196" s="72">
        <f t="shared" si="180"/>
        <v>0</v>
      </c>
      <c r="M196" s="72">
        <f t="shared" si="168"/>
        <v>0</v>
      </c>
      <c r="N196" s="66"/>
      <c r="O196" s="69"/>
      <c r="Q196" s="71">
        <v>183</v>
      </c>
      <c r="R196" s="68">
        <f t="shared" si="181"/>
        <v>0</v>
      </c>
      <c r="T196" s="68">
        <f t="shared" si="182"/>
        <v>0</v>
      </c>
      <c r="V196" s="91"/>
      <c r="X196" s="68">
        <f t="shared" si="183"/>
        <v>0</v>
      </c>
      <c r="Z196" s="72">
        <f t="shared" si="184"/>
        <v>0</v>
      </c>
      <c r="AB196" s="72" t="e">
        <f t="shared" si="169"/>
        <v>#REF!</v>
      </c>
      <c r="AD196" s="69"/>
      <c r="AF196" s="71">
        <v>183</v>
      </c>
      <c r="AG196" s="68">
        <f t="shared" si="185"/>
        <v>0</v>
      </c>
      <c r="AI196" s="68">
        <f t="shared" si="186"/>
        <v>0</v>
      </c>
      <c r="AK196" s="91"/>
      <c r="AM196" s="68">
        <f t="shared" si="187"/>
        <v>0</v>
      </c>
      <c r="AO196" s="72">
        <f t="shared" si="188"/>
        <v>0</v>
      </c>
      <c r="AQ196" s="72" t="e">
        <f t="shared" si="170"/>
        <v>#REF!</v>
      </c>
      <c r="AS196" s="69"/>
      <c r="AU196" s="71">
        <v>183</v>
      </c>
      <c r="AV196" s="68">
        <f t="shared" si="189"/>
        <v>0</v>
      </c>
      <c r="AX196" s="68">
        <f t="shared" si="190"/>
        <v>0</v>
      </c>
      <c r="AZ196" s="91"/>
      <c r="BB196" s="68">
        <f t="shared" si="191"/>
        <v>0</v>
      </c>
      <c r="BD196" s="72">
        <f t="shared" si="192"/>
        <v>0</v>
      </c>
      <c r="BF196" s="72" t="e">
        <f t="shared" si="171"/>
        <v>#REF!</v>
      </c>
      <c r="BG196" s="72"/>
      <c r="BH196" s="71">
        <v>183</v>
      </c>
      <c r="BI196" s="68">
        <f t="shared" si="193"/>
        <v>0</v>
      </c>
      <c r="BJ196" s="132"/>
      <c r="BK196" s="68">
        <f t="shared" si="194"/>
        <v>0</v>
      </c>
      <c r="BL196" s="132"/>
      <c r="BM196" s="91"/>
      <c r="BN196" s="132"/>
      <c r="BO196" s="68">
        <f t="shared" si="195"/>
        <v>0</v>
      </c>
      <c r="BP196" s="132"/>
      <c r="BQ196" s="72">
        <f t="shared" si="196"/>
        <v>0</v>
      </c>
      <c r="BR196" s="132"/>
      <c r="BS196" s="72">
        <f t="shared" si="172"/>
        <v>0</v>
      </c>
      <c r="BT196" s="72"/>
      <c r="BU196" s="326">
        <f t="shared" si="225"/>
        <v>0</v>
      </c>
      <c r="BV196" s="326">
        <f t="shared" si="197"/>
        <v>0</v>
      </c>
      <c r="BW196" s="326">
        <f t="shared" si="198"/>
        <v>0</v>
      </c>
      <c r="BX196" s="326">
        <f t="shared" si="199"/>
        <v>0</v>
      </c>
      <c r="BY196" s="326">
        <f t="shared" si="200"/>
        <v>0</v>
      </c>
      <c r="BZ196" s="326">
        <f t="shared" si="226"/>
        <v>0</v>
      </c>
      <c r="CA196" s="329">
        <f t="shared" si="201"/>
        <v>0</v>
      </c>
      <c r="CB196" s="132"/>
      <c r="CC196" s="71">
        <v>183</v>
      </c>
      <c r="CD196" s="68">
        <f t="shared" si="202"/>
        <v>0</v>
      </c>
      <c r="CE196" s="132"/>
      <c r="CF196" s="68">
        <f t="shared" si="203"/>
        <v>0</v>
      </c>
      <c r="CG196" s="132"/>
      <c r="CH196" s="91"/>
      <c r="CI196" s="132"/>
      <c r="CJ196" s="68">
        <f t="shared" si="204"/>
        <v>0</v>
      </c>
      <c r="CK196" s="132"/>
      <c r="CL196" s="72">
        <f t="shared" si="205"/>
        <v>0</v>
      </c>
      <c r="CM196" s="132"/>
      <c r="CN196" s="72">
        <f t="shared" si="173"/>
        <v>0</v>
      </c>
      <c r="CO196" s="132"/>
      <c r="CP196" s="326">
        <f t="shared" si="227"/>
        <v>0</v>
      </c>
      <c r="CQ196" s="326">
        <f t="shared" si="228"/>
        <v>0</v>
      </c>
      <c r="CR196" s="326">
        <f t="shared" si="229"/>
        <v>0</v>
      </c>
      <c r="CS196" s="326">
        <f t="shared" si="206"/>
        <v>0</v>
      </c>
      <c r="CT196" s="326">
        <f t="shared" si="207"/>
        <v>0</v>
      </c>
      <c r="CU196" s="326">
        <f t="shared" si="230"/>
        <v>0</v>
      </c>
      <c r="CV196" s="329">
        <f t="shared" si="208"/>
        <v>0</v>
      </c>
      <c r="CW196" s="69"/>
      <c r="CX196" s="71">
        <v>183</v>
      </c>
      <c r="CY196" s="68">
        <f t="shared" si="209"/>
        <v>0</v>
      </c>
      <c r="CZ196" s="132"/>
      <c r="DA196" s="68">
        <f t="shared" si="210"/>
        <v>0</v>
      </c>
      <c r="DB196" s="132"/>
      <c r="DC196" s="91"/>
      <c r="DD196" s="132"/>
      <c r="DE196" s="68">
        <f t="shared" si="211"/>
        <v>0</v>
      </c>
      <c r="DF196" s="132"/>
      <c r="DG196" s="72">
        <f t="shared" si="212"/>
        <v>0</v>
      </c>
      <c r="DH196" s="132"/>
      <c r="DI196" s="72">
        <f t="shared" si="174"/>
        <v>0</v>
      </c>
      <c r="DJ196" s="72"/>
      <c r="DK196" s="326">
        <f t="shared" si="231"/>
        <v>0</v>
      </c>
      <c r="DL196" s="326">
        <f t="shared" si="232"/>
        <v>0</v>
      </c>
      <c r="DM196" s="326">
        <f t="shared" si="213"/>
        <v>0</v>
      </c>
      <c r="DN196" s="326">
        <f t="shared" si="214"/>
        <v>0</v>
      </c>
      <c r="DO196" s="326">
        <f t="shared" si="215"/>
        <v>0</v>
      </c>
      <c r="DP196" s="326">
        <f t="shared" si="233"/>
        <v>0</v>
      </c>
      <c r="DQ196" s="329">
        <f t="shared" si="234"/>
        <v>0</v>
      </c>
      <c r="DR196" s="72"/>
      <c r="DS196" s="372">
        <v>183</v>
      </c>
      <c r="DT196" s="68">
        <f t="shared" si="216"/>
        <v>0</v>
      </c>
      <c r="DV196" s="68">
        <f t="shared" si="217"/>
        <v>0</v>
      </c>
      <c r="DX196" s="91"/>
      <c r="DZ196" s="68">
        <f t="shared" si="218"/>
        <v>0</v>
      </c>
      <c r="EA196" s="132"/>
      <c r="EB196" s="72">
        <f t="shared" si="219"/>
        <v>0</v>
      </c>
      <c r="EC196" s="132"/>
      <c r="ED196" s="72">
        <f t="shared" si="175"/>
        <v>0</v>
      </c>
      <c r="EF196" s="364">
        <f t="shared" si="235"/>
        <v>0</v>
      </c>
      <c r="EG196" s="95">
        <f t="shared" si="236"/>
        <v>0</v>
      </c>
      <c r="EH196" s="379">
        <f>(INDEX('30 year Cash Flow'!$H$50:$AK$50,1,'Monthly Loan Amortization'!A196)/12)*$DV$9</f>
        <v>0</v>
      </c>
      <c r="EI196" s="326">
        <f t="shared" si="237"/>
        <v>0</v>
      </c>
      <c r="EJ196" s="326">
        <f t="shared" si="242"/>
        <v>0</v>
      </c>
      <c r="EK196" s="326">
        <f t="shared" si="238"/>
        <v>0</v>
      </c>
      <c r="EL196" s="329">
        <f t="shared" si="245"/>
        <v>0</v>
      </c>
      <c r="EM196" s="329"/>
      <c r="EN196" s="372">
        <v>183</v>
      </c>
      <c r="EO196" s="95">
        <f t="shared" si="220"/>
        <v>0</v>
      </c>
      <c r="EP196" s="132"/>
      <c r="EQ196" s="95">
        <f t="shared" si="221"/>
        <v>0</v>
      </c>
      <c r="ER196" s="132"/>
      <c r="ES196" s="91"/>
      <c r="ET196" s="132"/>
      <c r="EU196" s="95">
        <f t="shared" si="222"/>
        <v>0</v>
      </c>
      <c r="EV196" s="132"/>
      <c r="EW196" s="327">
        <f t="shared" si="223"/>
        <v>0</v>
      </c>
      <c r="EX196" s="132"/>
      <c r="EY196" s="327">
        <f t="shared" si="176"/>
        <v>0</v>
      </c>
      <c r="EZ196" s="132"/>
      <c r="FA196" s="364">
        <f t="shared" si="239"/>
        <v>0</v>
      </c>
      <c r="FB196" s="95">
        <f t="shared" si="240"/>
        <v>0</v>
      </c>
      <c r="FC196" s="379">
        <f>(INDEX('30 year Cash Flow'!$H$50:$AK$50,1,'Monthly Loan Amortization'!A196)/12)*$EQ$9</f>
        <v>0</v>
      </c>
      <c r="FD196" s="326">
        <f t="shared" si="243"/>
        <v>0</v>
      </c>
      <c r="FE196" s="326">
        <f t="shared" si="244"/>
        <v>0</v>
      </c>
      <c r="FF196" s="326">
        <f t="shared" si="241"/>
        <v>0</v>
      </c>
      <c r="FG196" s="329">
        <f t="shared" si="246"/>
        <v>0</v>
      </c>
    </row>
    <row r="197" spans="1:163" x14ac:dyDescent="0.25">
      <c r="A197" s="132">
        <f t="shared" si="224"/>
        <v>16</v>
      </c>
      <c r="B197" s="71">
        <v>184</v>
      </c>
      <c r="C197" s="68">
        <f t="shared" si="177"/>
        <v>0</v>
      </c>
      <c r="E197" s="68">
        <f t="shared" si="178"/>
        <v>0</v>
      </c>
      <c r="G197" s="91"/>
      <c r="I197" s="68">
        <f t="shared" si="179"/>
        <v>0</v>
      </c>
      <c r="K197" s="72">
        <f t="shared" si="180"/>
        <v>0</v>
      </c>
      <c r="M197" s="72">
        <f t="shared" si="168"/>
        <v>0</v>
      </c>
      <c r="N197" s="66"/>
      <c r="O197" s="69"/>
      <c r="Q197" s="71">
        <v>184</v>
      </c>
      <c r="R197" s="68">
        <f t="shared" si="181"/>
        <v>0</v>
      </c>
      <c r="T197" s="68">
        <f t="shared" si="182"/>
        <v>0</v>
      </c>
      <c r="V197" s="91"/>
      <c r="X197" s="68">
        <f t="shared" si="183"/>
        <v>0</v>
      </c>
      <c r="Z197" s="72">
        <f t="shared" si="184"/>
        <v>0</v>
      </c>
      <c r="AB197" s="72" t="e">
        <f t="shared" si="169"/>
        <v>#REF!</v>
      </c>
      <c r="AD197" s="69"/>
      <c r="AF197" s="71">
        <v>184</v>
      </c>
      <c r="AG197" s="68">
        <f t="shared" si="185"/>
        <v>0</v>
      </c>
      <c r="AI197" s="68">
        <f t="shared" si="186"/>
        <v>0</v>
      </c>
      <c r="AK197" s="91"/>
      <c r="AM197" s="68">
        <f t="shared" si="187"/>
        <v>0</v>
      </c>
      <c r="AO197" s="72">
        <f t="shared" si="188"/>
        <v>0</v>
      </c>
      <c r="AQ197" s="72" t="e">
        <f t="shared" si="170"/>
        <v>#REF!</v>
      </c>
      <c r="AS197" s="69"/>
      <c r="AU197" s="71">
        <v>184</v>
      </c>
      <c r="AV197" s="68">
        <f t="shared" si="189"/>
        <v>0</v>
      </c>
      <c r="AX197" s="68">
        <f t="shared" si="190"/>
        <v>0</v>
      </c>
      <c r="AZ197" s="91"/>
      <c r="BB197" s="68">
        <f t="shared" si="191"/>
        <v>0</v>
      </c>
      <c r="BD197" s="72">
        <f t="shared" si="192"/>
        <v>0</v>
      </c>
      <c r="BF197" s="72" t="e">
        <f t="shared" si="171"/>
        <v>#REF!</v>
      </c>
      <c r="BG197" s="72"/>
      <c r="BH197" s="71">
        <v>184</v>
      </c>
      <c r="BI197" s="68">
        <f t="shared" si="193"/>
        <v>0</v>
      </c>
      <c r="BJ197" s="132"/>
      <c r="BK197" s="68">
        <f t="shared" si="194"/>
        <v>0</v>
      </c>
      <c r="BL197" s="132"/>
      <c r="BM197" s="91"/>
      <c r="BN197" s="132"/>
      <c r="BO197" s="68">
        <f t="shared" si="195"/>
        <v>0</v>
      </c>
      <c r="BP197" s="132"/>
      <c r="BQ197" s="72">
        <f t="shared" si="196"/>
        <v>0</v>
      </c>
      <c r="BR197" s="132"/>
      <c r="BS197" s="72">
        <f t="shared" si="172"/>
        <v>0</v>
      </c>
      <c r="BT197" s="72"/>
      <c r="BU197" s="326">
        <f t="shared" si="225"/>
        <v>0</v>
      </c>
      <c r="BV197" s="326">
        <f t="shared" si="197"/>
        <v>0</v>
      </c>
      <c r="BW197" s="326">
        <f t="shared" si="198"/>
        <v>0</v>
      </c>
      <c r="BX197" s="326">
        <f t="shared" si="199"/>
        <v>0</v>
      </c>
      <c r="BY197" s="326">
        <f t="shared" si="200"/>
        <v>0</v>
      </c>
      <c r="BZ197" s="326">
        <f t="shared" si="226"/>
        <v>0</v>
      </c>
      <c r="CA197" s="329">
        <f t="shared" si="201"/>
        <v>0</v>
      </c>
      <c r="CB197" s="132"/>
      <c r="CC197" s="71">
        <v>184</v>
      </c>
      <c r="CD197" s="68">
        <f t="shared" si="202"/>
        <v>0</v>
      </c>
      <c r="CE197" s="132"/>
      <c r="CF197" s="68">
        <f t="shared" si="203"/>
        <v>0</v>
      </c>
      <c r="CG197" s="132"/>
      <c r="CH197" s="91"/>
      <c r="CI197" s="132"/>
      <c r="CJ197" s="68">
        <f t="shared" si="204"/>
        <v>0</v>
      </c>
      <c r="CK197" s="132"/>
      <c r="CL197" s="72">
        <f t="shared" si="205"/>
        <v>0</v>
      </c>
      <c r="CM197" s="132"/>
      <c r="CN197" s="72">
        <f t="shared" si="173"/>
        <v>0</v>
      </c>
      <c r="CO197" s="132"/>
      <c r="CP197" s="326">
        <f t="shared" si="227"/>
        <v>0</v>
      </c>
      <c r="CQ197" s="326">
        <f t="shared" si="228"/>
        <v>0</v>
      </c>
      <c r="CR197" s="326">
        <f t="shared" si="229"/>
        <v>0</v>
      </c>
      <c r="CS197" s="326">
        <f t="shared" si="206"/>
        <v>0</v>
      </c>
      <c r="CT197" s="326">
        <f t="shared" si="207"/>
        <v>0</v>
      </c>
      <c r="CU197" s="326">
        <f t="shared" si="230"/>
        <v>0</v>
      </c>
      <c r="CV197" s="329">
        <f t="shared" si="208"/>
        <v>0</v>
      </c>
      <c r="CW197" s="69"/>
      <c r="CX197" s="71">
        <v>184</v>
      </c>
      <c r="CY197" s="68">
        <f t="shared" si="209"/>
        <v>0</v>
      </c>
      <c r="CZ197" s="132"/>
      <c r="DA197" s="68">
        <f t="shared" si="210"/>
        <v>0</v>
      </c>
      <c r="DB197" s="132"/>
      <c r="DC197" s="91"/>
      <c r="DD197" s="132"/>
      <c r="DE197" s="68">
        <f t="shared" si="211"/>
        <v>0</v>
      </c>
      <c r="DF197" s="132"/>
      <c r="DG197" s="72">
        <f t="shared" si="212"/>
        <v>0</v>
      </c>
      <c r="DH197" s="132"/>
      <c r="DI197" s="72">
        <f t="shared" si="174"/>
        <v>0</v>
      </c>
      <c r="DJ197" s="72"/>
      <c r="DK197" s="326">
        <f t="shared" si="231"/>
        <v>0</v>
      </c>
      <c r="DL197" s="326">
        <f t="shared" si="232"/>
        <v>0</v>
      </c>
      <c r="DM197" s="326">
        <f t="shared" si="213"/>
        <v>0</v>
      </c>
      <c r="DN197" s="326">
        <f t="shared" si="214"/>
        <v>0</v>
      </c>
      <c r="DO197" s="326">
        <f t="shared" si="215"/>
        <v>0</v>
      </c>
      <c r="DP197" s="326">
        <f t="shared" si="233"/>
        <v>0</v>
      </c>
      <c r="DQ197" s="329">
        <f t="shared" si="234"/>
        <v>0</v>
      </c>
      <c r="DR197" s="72"/>
      <c r="DS197" s="372">
        <v>184</v>
      </c>
      <c r="DT197" s="68">
        <f t="shared" si="216"/>
        <v>0</v>
      </c>
      <c r="DV197" s="68">
        <f t="shared" si="217"/>
        <v>0</v>
      </c>
      <c r="DX197" s="91"/>
      <c r="DZ197" s="68">
        <f t="shared" si="218"/>
        <v>0</v>
      </c>
      <c r="EA197" s="132"/>
      <c r="EB197" s="72">
        <f t="shared" si="219"/>
        <v>0</v>
      </c>
      <c r="EC197" s="132"/>
      <c r="ED197" s="72">
        <f t="shared" si="175"/>
        <v>0</v>
      </c>
      <c r="EF197" s="364">
        <f t="shared" si="235"/>
        <v>0</v>
      </c>
      <c r="EG197" s="95">
        <f t="shared" si="236"/>
        <v>0</v>
      </c>
      <c r="EH197" s="379">
        <f>(INDEX('30 year Cash Flow'!$H$50:$AK$50,1,'Monthly Loan Amortization'!A197)/12)*$DV$9</f>
        <v>0</v>
      </c>
      <c r="EI197" s="326">
        <f t="shared" si="237"/>
        <v>0</v>
      </c>
      <c r="EJ197" s="326">
        <f t="shared" si="242"/>
        <v>0</v>
      </c>
      <c r="EK197" s="326">
        <f t="shared" si="238"/>
        <v>0</v>
      </c>
      <c r="EL197" s="329">
        <f t="shared" si="245"/>
        <v>0</v>
      </c>
      <c r="EM197" s="329"/>
      <c r="EN197" s="372">
        <v>184</v>
      </c>
      <c r="EO197" s="95">
        <f t="shared" si="220"/>
        <v>0</v>
      </c>
      <c r="EP197" s="132"/>
      <c r="EQ197" s="95">
        <f t="shared" si="221"/>
        <v>0</v>
      </c>
      <c r="ER197" s="132"/>
      <c r="ES197" s="91"/>
      <c r="ET197" s="132"/>
      <c r="EU197" s="95">
        <f t="shared" si="222"/>
        <v>0</v>
      </c>
      <c r="EV197" s="132"/>
      <c r="EW197" s="327">
        <f t="shared" si="223"/>
        <v>0</v>
      </c>
      <c r="EX197" s="132"/>
      <c r="EY197" s="327">
        <f t="shared" si="176"/>
        <v>0</v>
      </c>
      <c r="EZ197" s="132"/>
      <c r="FA197" s="364">
        <f t="shared" si="239"/>
        <v>0</v>
      </c>
      <c r="FB197" s="95">
        <f t="shared" si="240"/>
        <v>0</v>
      </c>
      <c r="FC197" s="379">
        <f>(INDEX('30 year Cash Flow'!$H$50:$AK$50,1,'Monthly Loan Amortization'!A197)/12)*$EQ$9</f>
        <v>0</v>
      </c>
      <c r="FD197" s="326">
        <f t="shared" si="243"/>
        <v>0</v>
      </c>
      <c r="FE197" s="326">
        <f t="shared" si="244"/>
        <v>0</v>
      </c>
      <c r="FF197" s="326">
        <f t="shared" si="241"/>
        <v>0</v>
      </c>
      <c r="FG197" s="329">
        <f t="shared" si="246"/>
        <v>0</v>
      </c>
    </row>
    <row r="198" spans="1:163" x14ac:dyDescent="0.25">
      <c r="A198" s="132">
        <f t="shared" si="224"/>
        <v>16</v>
      </c>
      <c r="B198" s="71">
        <v>185</v>
      </c>
      <c r="C198" s="68">
        <f t="shared" si="177"/>
        <v>0</v>
      </c>
      <c r="E198" s="68">
        <f t="shared" si="178"/>
        <v>0</v>
      </c>
      <c r="G198" s="91"/>
      <c r="I198" s="68">
        <f t="shared" si="179"/>
        <v>0</v>
      </c>
      <c r="K198" s="72">
        <f t="shared" si="180"/>
        <v>0</v>
      </c>
      <c r="M198" s="72">
        <f t="shared" si="168"/>
        <v>0</v>
      </c>
      <c r="N198" s="66"/>
      <c r="O198" s="69"/>
      <c r="Q198" s="71">
        <v>185</v>
      </c>
      <c r="R198" s="68">
        <f t="shared" si="181"/>
        <v>0</v>
      </c>
      <c r="T198" s="68">
        <f t="shared" si="182"/>
        <v>0</v>
      </c>
      <c r="V198" s="91"/>
      <c r="X198" s="68">
        <f t="shared" si="183"/>
        <v>0</v>
      </c>
      <c r="Z198" s="72">
        <f t="shared" si="184"/>
        <v>0</v>
      </c>
      <c r="AB198" s="72" t="e">
        <f t="shared" si="169"/>
        <v>#REF!</v>
      </c>
      <c r="AD198" s="69"/>
      <c r="AF198" s="71">
        <v>185</v>
      </c>
      <c r="AG198" s="68">
        <f t="shared" si="185"/>
        <v>0</v>
      </c>
      <c r="AI198" s="68">
        <f t="shared" si="186"/>
        <v>0</v>
      </c>
      <c r="AK198" s="91"/>
      <c r="AM198" s="68">
        <f t="shared" si="187"/>
        <v>0</v>
      </c>
      <c r="AO198" s="72">
        <f t="shared" si="188"/>
        <v>0</v>
      </c>
      <c r="AQ198" s="72" t="e">
        <f t="shared" si="170"/>
        <v>#REF!</v>
      </c>
      <c r="AS198" s="69"/>
      <c r="AU198" s="71">
        <v>185</v>
      </c>
      <c r="AV198" s="68">
        <f t="shared" si="189"/>
        <v>0</v>
      </c>
      <c r="AX198" s="68">
        <f t="shared" si="190"/>
        <v>0</v>
      </c>
      <c r="AZ198" s="91"/>
      <c r="BB198" s="68">
        <f t="shared" si="191"/>
        <v>0</v>
      </c>
      <c r="BD198" s="72">
        <f t="shared" si="192"/>
        <v>0</v>
      </c>
      <c r="BF198" s="72" t="e">
        <f t="shared" si="171"/>
        <v>#REF!</v>
      </c>
      <c r="BG198" s="72"/>
      <c r="BH198" s="71">
        <v>185</v>
      </c>
      <c r="BI198" s="68">
        <f t="shared" si="193"/>
        <v>0</v>
      </c>
      <c r="BJ198" s="132"/>
      <c r="BK198" s="68">
        <f t="shared" si="194"/>
        <v>0</v>
      </c>
      <c r="BL198" s="132"/>
      <c r="BM198" s="91"/>
      <c r="BN198" s="132"/>
      <c r="BO198" s="68">
        <f t="shared" si="195"/>
        <v>0</v>
      </c>
      <c r="BP198" s="132"/>
      <c r="BQ198" s="72">
        <f t="shared" si="196"/>
        <v>0</v>
      </c>
      <c r="BR198" s="132"/>
      <c r="BS198" s="72">
        <f t="shared" si="172"/>
        <v>0</v>
      </c>
      <c r="BT198" s="72"/>
      <c r="BU198" s="326">
        <f t="shared" si="225"/>
        <v>0</v>
      </c>
      <c r="BV198" s="326">
        <f t="shared" si="197"/>
        <v>0</v>
      </c>
      <c r="BW198" s="326">
        <f t="shared" si="198"/>
        <v>0</v>
      </c>
      <c r="BX198" s="326">
        <f t="shared" si="199"/>
        <v>0</v>
      </c>
      <c r="BY198" s="326">
        <f t="shared" si="200"/>
        <v>0</v>
      </c>
      <c r="BZ198" s="326">
        <f t="shared" si="226"/>
        <v>0</v>
      </c>
      <c r="CA198" s="329">
        <f t="shared" si="201"/>
        <v>0</v>
      </c>
      <c r="CB198" s="132"/>
      <c r="CC198" s="71">
        <v>185</v>
      </c>
      <c r="CD198" s="68">
        <f t="shared" si="202"/>
        <v>0</v>
      </c>
      <c r="CE198" s="132"/>
      <c r="CF198" s="68">
        <f t="shared" si="203"/>
        <v>0</v>
      </c>
      <c r="CG198" s="132"/>
      <c r="CH198" s="91"/>
      <c r="CI198" s="132"/>
      <c r="CJ198" s="68">
        <f t="shared" si="204"/>
        <v>0</v>
      </c>
      <c r="CK198" s="132"/>
      <c r="CL198" s="72">
        <f t="shared" si="205"/>
        <v>0</v>
      </c>
      <c r="CM198" s="132"/>
      <c r="CN198" s="72">
        <f t="shared" si="173"/>
        <v>0</v>
      </c>
      <c r="CO198" s="132"/>
      <c r="CP198" s="326">
        <f t="shared" si="227"/>
        <v>0</v>
      </c>
      <c r="CQ198" s="326">
        <f t="shared" si="228"/>
        <v>0</v>
      </c>
      <c r="CR198" s="326">
        <f t="shared" si="229"/>
        <v>0</v>
      </c>
      <c r="CS198" s="326">
        <f t="shared" si="206"/>
        <v>0</v>
      </c>
      <c r="CT198" s="326">
        <f t="shared" si="207"/>
        <v>0</v>
      </c>
      <c r="CU198" s="326">
        <f t="shared" si="230"/>
        <v>0</v>
      </c>
      <c r="CV198" s="329">
        <f t="shared" si="208"/>
        <v>0</v>
      </c>
      <c r="CW198" s="69"/>
      <c r="CX198" s="71">
        <v>185</v>
      </c>
      <c r="CY198" s="68">
        <f t="shared" si="209"/>
        <v>0</v>
      </c>
      <c r="CZ198" s="132"/>
      <c r="DA198" s="68">
        <f t="shared" si="210"/>
        <v>0</v>
      </c>
      <c r="DB198" s="132"/>
      <c r="DC198" s="91"/>
      <c r="DD198" s="132"/>
      <c r="DE198" s="68">
        <f t="shared" si="211"/>
        <v>0</v>
      </c>
      <c r="DF198" s="132"/>
      <c r="DG198" s="72">
        <f t="shared" si="212"/>
        <v>0</v>
      </c>
      <c r="DH198" s="132"/>
      <c r="DI198" s="72">
        <f t="shared" si="174"/>
        <v>0</v>
      </c>
      <c r="DJ198" s="72"/>
      <c r="DK198" s="326">
        <f t="shared" si="231"/>
        <v>0</v>
      </c>
      <c r="DL198" s="326">
        <f t="shared" si="232"/>
        <v>0</v>
      </c>
      <c r="DM198" s="326">
        <f t="shared" si="213"/>
        <v>0</v>
      </c>
      <c r="DN198" s="326">
        <f t="shared" si="214"/>
        <v>0</v>
      </c>
      <c r="DO198" s="326">
        <f t="shared" si="215"/>
        <v>0</v>
      </c>
      <c r="DP198" s="326">
        <f t="shared" si="233"/>
        <v>0</v>
      </c>
      <c r="DQ198" s="329">
        <f t="shared" si="234"/>
        <v>0</v>
      </c>
      <c r="DR198" s="72"/>
      <c r="DS198" s="372">
        <v>185</v>
      </c>
      <c r="DT198" s="68">
        <f t="shared" si="216"/>
        <v>0</v>
      </c>
      <c r="DV198" s="68">
        <f t="shared" si="217"/>
        <v>0</v>
      </c>
      <c r="DX198" s="91"/>
      <c r="DZ198" s="68">
        <f t="shared" si="218"/>
        <v>0</v>
      </c>
      <c r="EA198" s="132"/>
      <c r="EB198" s="72">
        <f t="shared" si="219"/>
        <v>0</v>
      </c>
      <c r="EC198" s="132"/>
      <c r="ED198" s="72">
        <f t="shared" si="175"/>
        <v>0</v>
      </c>
      <c r="EF198" s="364">
        <f t="shared" si="235"/>
        <v>0</v>
      </c>
      <c r="EG198" s="95">
        <f t="shared" si="236"/>
        <v>0</v>
      </c>
      <c r="EH198" s="379">
        <f>(INDEX('30 year Cash Flow'!$H$50:$AK$50,1,'Monthly Loan Amortization'!A198)/12)*$DV$9</f>
        <v>0</v>
      </c>
      <c r="EI198" s="326">
        <f t="shared" si="237"/>
        <v>0</v>
      </c>
      <c r="EJ198" s="326">
        <f t="shared" si="242"/>
        <v>0</v>
      </c>
      <c r="EK198" s="326">
        <f t="shared" si="238"/>
        <v>0</v>
      </c>
      <c r="EL198" s="329">
        <f t="shared" si="245"/>
        <v>0</v>
      </c>
      <c r="EM198" s="329"/>
      <c r="EN198" s="372">
        <v>185</v>
      </c>
      <c r="EO198" s="95">
        <f t="shared" si="220"/>
        <v>0</v>
      </c>
      <c r="EP198" s="132"/>
      <c r="EQ198" s="95">
        <f t="shared" si="221"/>
        <v>0</v>
      </c>
      <c r="ER198" s="132"/>
      <c r="ES198" s="91"/>
      <c r="ET198" s="132"/>
      <c r="EU198" s="95">
        <f t="shared" si="222"/>
        <v>0</v>
      </c>
      <c r="EV198" s="132"/>
      <c r="EW198" s="327">
        <f t="shared" si="223"/>
        <v>0</v>
      </c>
      <c r="EX198" s="132"/>
      <c r="EY198" s="327">
        <f t="shared" si="176"/>
        <v>0</v>
      </c>
      <c r="EZ198" s="132"/>
      <c r="FA198" s="364">
        <f t="shared" si="239"/>
        <v>0</v>
      </c>
      <c r="FB198" s="95">
        <f t="shared" si="240"/>
        <v>0</v>
      </c>
      <c r="FC198" s="379">
        <f>(INDEX('30 year Cash Flow'!$H$50:$AK$50,1,'Monthly Loan Amortization'!A198)/12)*$EQ$9</f>
        <v>0</v>
      </c>
      <c r="FD198" s="326">
        <f t="shared" si="243"/>
        <v>0</v>
      </c>
      <c r="FE198" s="326">
        <f t="shared" si="244"/>
        <v>0</v>
      </c>
      <c r="FF198" s="326">
        <f t="shared" si="241"/>
        <v>0</v>
      </c>
      <c r="FG198" s="329">
        <f t="shared" si="246"/>
        <v>0</v>
      </c>
    </row>
    <row r="199" spans="1:163" x14ac:dyDescent="0.25">
      <c r="A199" s="132">
        <f t="shared" si="224"/>
        <v>16</v>
      </c>
      <c r="B199" s="71">
        <v>186</v>
      </c>
      <c r="C199" s="68">
        <f t="shared" si="177"/>
        <v>0</v>
      </c>
      <c r="E199" s="68">
        <f t="shared" si="178"/>
        <v>0</v>
      </c>
      <c r="G199" s="91"/>
      <c r="I199" s="68">
        <f t="shared" si="179"/>
        <v>0</v>
      </c>
      <c r="K199" s="72">
        <f t="shared" si="180"/>
        <v>0</v>
      </c>
      <c r="M199" s="72">
        <f t="shared" si="168"/>
        <v>0</v>
      </c>
      <c r="N199" s="66"/>
      <c r="O199" s="69"/>
      <c r="Q199" s="71">
        <v>186</v>
      </c>
      <c r="R199" s="68">
        <f t="shared" si="181"/>
        <v>0</v>
      </c>
      <c r="T199" s="68">
        <f t="shared" si="182"/>
        <v>0</v>
      </c>
      <c r="V199" s="91"/>
      <c r="X199" s="68">
        <f t="shared" si="183"/>
        <v>0</v>
      </c>
      <c r="Z199" s="72">
        <f t="shared" si="184"/>
        <v>0</v>
      </c>
      <c r="AB199" s="72" t="e">
        <f t="shared" si="169"/>
        <v>#REF!</v>
      </c>
      <c r="AD199" s="69"/>
      <c r="AF199" s="71">
        <v>186</v>
      </c>
      <c r="AG199" s="68">
        <f t="shared" si="185"/>
        <v>0</v>
      </c>
      <c r="AI199" s="68">
        <f t="shared" si="186"/>
        <v>0</v>
      </c>
      <c r="AK199" s="91"/>
      <c r="AM199" s="68">
        <f t="shared" si="187"/>
        <v>0</v>
      </c>
      <c r="AO199" s="72">
        <f t="shared" si="188"/>
        <v>0</v>
      </c>
      <c r="AQ199" s="72" t="e">
        <f t="shared" si="170"/>
        <v>#REF!</v>
      </c>
      <c r="AS199" s="69"/>
      <c r="AU199" s="71">
        <v>186</v>
      </c>
      <c r="AV199" s="68">
        <f t="shared" si="189"/>
        <v>0</v>
      </c>
      <c r="AX199" s="68">
        <f t="shared" si="190"/>
        <v>0</v>
      </c>
      <c r="AZ199" s="91"/>
      <c r="BB199" s="68">
        <f t="shared" si="191"/>
        <v>0</v>
      </c>
      <c r="BD199" s="72">
        <f t="shared" si="192"/>
        <v>0</v>
      </c>
      <c r="BF199" s="72" t="e">
        <f t="shared" si="171"/>
        <v>#REF!</v>
      </c>
      <c r="BG199" s="72"/>
      <c r="BH199" s="71">
        <v>186</v>
      </c>
      <c r="BI199" s="68">
        <f t="shared" si="193"/>
        <v>0</v>
      </c>
      <c r="BJ199" s="132"/>
      <c r="BK199" s="68">
        <f t="shared" si="194"/>
        <v>0</v>
      </c>
      <c r="BL199" s="132"/>
      <c r="BM199" s="91"/>
      <c r="BN199" s="132"/>
      <c r="BO199" s="68">
        <f t="shared" si="195"/>
        <v>0</v>
      </c>
      <c r="BP199" s="132"/>
      <c r="BQ199" s="72">
        <f t="shared" si="196"/>
        <v>0</v>
      </c>
      <c r="BR199" s="132"/>
      <c r="BS199" s="72">
        <f t="shared" si="172"/>
        <v>0</v>
      </c>
      <c r="BT199" s="72"/>
      <c r="BU199" s="326">
        <f t="shared" si="225"/>
        <v>0</v>
      </c>
      <c r="BV199" s="326">
        <f t="shared" si="197"/>
        <v>0</v>
      </c>
      <c r="BW199" s="326">
        <f t="shared" si="198"/>
        <v>0</v>
      </c>
      <c r="BX199" s="326">
        <f t="shared" si="199"/>
        <v>0</v>
      </c>
      <c r="BY199" s="326">
        <f t="shared" si="200"/>
        <v>0</v>
      </c>
      <c r="BZ199" s="326">
        <f t="shared" si="226"/>
        <v>0</v>
      </c>
      <c r="CA199" s="329">
        <f t="shared" si="201"/>
        <v>0</v>
      </c>
      <c r="CB199" s="132"/>
      <c r="CC199" s="71">
        <v>186</v>
      </c>
      <c r="CD199" s="68">
        <f t="shared" si="202"/>
        <v>0</v>
      </c>
      <c r="CE199" s="132"/>
      <c r="CF199" s="68">
        <f t="shared" si="203"/>
        <v>0</v>
      </c>
      <c r="CG199" s="132"/>
      <c r="CH199" s="91"/>
      <c r="CI199" s="132"/>
      <c r="CJ199" s="68">
        <f t="shared" si="204"/>
        <v>0</v>
      </c>
      <c r="CK199" s="132"/>
      <c r="CL199" s="72">
        <f t="shared" si="205"/>
        <v>0</v>
      </c>
      <c r="CM199" s="132"/>
      <c r="CN199" s="72">
        <f t="shared" si="173"/>
        <v>0</v>
      </c>
      <c r="CO199" s="132"/>
      <c r="CP199" s="326">
        <f t="shared" si="227"/>
        <v>0</v>
      </c>
      <c r="CQ199" s="326">
        <f t="shared" si="228"/>
        <v>0</v>
      </c>
      <c r="CR199" s="326">
        <f t="shared" si="229"/>
        <v>0</v>
      </c>
      <c r="CS199" s="326">
        <f t="shared" si="206"/>
        <v>0</v>
      </c>
      <c r="CT199" s="326">
        <f t="shared" si="207"/>
        <v>0</v>
      </c>
      <c r="CU199" s="326">
        <f t="shared" si="230"/>
        <v>0</v>
      </c>
      <c r="CV199" s="329">
        <f t="shared" si="208"/>
        <v>0</v>
      </c>
      <c r="CW199" s="69"/>
      <c r="CX199" s="71">
        <v>186</v>
      </c>
      <c r="CY199" s="68">
        <f t="shared" si="209"/>
        <v>0</v>
      </c>
      <c r="CZ199" s="132"/>
      <c r="DA199" s="68">
        <f t="shared" si="210"/>
        <v>0</v>
      </c>
      <c r="DB199" s="132"/>
      <c r="DC199" s="91"/>
      <c r="DD199" s="132"/>
      <c r="DE199" s="68">
        <f t="shared" si="211"/>
        <v>0</v>
      </c>
      <c r="DF199" s="132"/>
      <c r="DG199" s="72">
        <f t="shared" si="212"/>
        <v>0</v>
      </c>
      <c r="DH199" s="132"/>
      <c r="DI199" s="72">
        <f t="shared" si="174"/>
        <v>0</v>
      </c>
      <c r="DJ199" s="72"/>
      <c r="DK199" s="326">
        <f t="shared" si="231"/>
        <v>0</v>
      </c>
      <c r="DL199" s="326">
        <f t="shared" si="232"/>
        <v>0</v>
      </c>
      <c r="DM199" s="326">
        <f t="shared" si="213"/>
        <v>0</v>
      </c>
      <c r="DN199" s="326">
        <f t="shared" si="214"/>
        <v>0</v>
      </c>
      <c r="DO199" s="326">
        <f t="shared" si="215"/>
        <v>0</v>
      </c>
      <c r="DP199" s="326">
        <f t="shared" si="233"/>
        <v>0</v>
      </c>
      <c r="DQ199" s="329">
        <f t="shared" si="234"/>
        <v>0</v>
      </c>
      <c r="DR199" s="72"/>
      <c r="DS199" s="372">
        <v>186</v>
      </c>
      <c r="DT199" s="68">
        <f t="shared" si="216"/>
        <v>0</v>
      </c>
      <c r="DV199" s="68">
        <f t="shared" si="217"/>
        <v>0</v>
      </c>
      <c r="DX199" s="91"/>
      <c r="DZ199" s="68">
        <f t="shared" si="218"/>
        <v>0</v>
      </c>
      <c r="EA199" s="132"/>
      <c r="EB199" s="72">
        <f t="shared" si="219"/>
        <v>0</v>
      </c>
      <c r="EC199" s="132"/>
      <c r="ED199" s="72">
        <f t="shared" si="175"/>
        <v>0</v>
      </c>
      <c r="EF199" s="364">
        <f t="shared" si="235"/>
        <v>0</v>
      </c>
      <c r="EG199" s="95">
        <f t="shared" si="236"/>
        <v>0</v>
      </c>
      <c r="EH199" s="379">
        <f>(INDEX('30 year Cash Flow'!$H$50:$AK$50,1,'Monthly Loan Amortization'!A199)/12)*$DV$9</f>
        <v>0</v>
      </c>
      <c r="EI199" s="326">
        <f t="shared" si="237"/>
        <v>0</v>
      </c>
      <c r="EJ199" s="326">
        <f t="shared" si="242"/>
        <v>0</v>
      </c>
      <c r="EK199" s="326">
        <f t="shared" si="238"/>
        <v>0</v>
      </c>
      <c r="EL199" s="329">
        <f t="shared" si="245"/>
        <v>0</v>
      </c>
      <c r="EM199" s="329"/>
      <c r="EN199" s="372">
        <v>186</v>
      </c>
      <c r="EO199" s="95">
        <f t="shared" si="220"/>
        <v>0</v>
      </c>
      <c r="EP199" s="132"/>
      <c r="EQ199" s="95">
        <f t="shared" si="221"/>
        <v>0</v>
      </c>
      <c r="ER199" s="132"/>
      <c r="ES199" s="91"/>
      <c r="ET199" s="132"/>
      <c r="EU199" s="95">
        <f t="shared" si="222"/>
        <v>0</v>
      </c>
      <c r="EV199" s="132"/>
      <c r="EW199" s="327">
        <f t="shared" si="223"/>
        <v>0</v>
      </c>
      <c r="EX199" s="132"/>
      <c r="EY199" s="327">
        <f t="shared" si="176"/>
        <v>0</v>
      </c>
      <c r="EZ199" s="132"/>
      <c r="FA199" s="364">
        <f t="shared" si="239"/>
        <v>0</v>
      </c>
      <c r="FB199" s="95">
        <f t="shared" si="240"/>
        <v>0</v>
      </c>
      <c r="FC199" s="379">
        <f>(INDEX('30 year Cash Flow'!$H$50:$AK$50,1,'Monthly Loan Amortization'!A199)/12)*$EQ$9</f>
        <v>0</v>
      </c>
      <c r="FD199" s="326">
        <f t="shared" si="243"/>
        <v>0</v>
      </c>
      <c r="FE199" s="326">
        <f t="shared" si="244"/>
        <v>0</v>
      </c>
      <c r="FF199" s="326">
        <f t="shared" si="241"/>
        <v>0</v>
      </c>
      <c r="FG199" s="329">
        <f t="shared" si="246"/>
        <v>0</v>
      </c>
    </row>
    <row r="200" spans="1:163" x14ac:dyDescent="0.25">
      <c r="A200" s="132">
        <f t="shared" si="224"/>
        <v>16</v>
      </c>
      <c r="B200" s="71">
        <v>187</v>
      </c>
      <c r="C200" s="68">
        <f t="shared" si="177"/>
        <v>0</v>
      </c>
      <c r="E200" s="68">
        <f t="shared" si="178"/>
        <v>0</v>
      </c>
      <c r="G200" s="91"/>
      <c r="I200" s="68">
        <f t="shared" si="179"/>
        <v>0</v>
      </c>
      <c r="K200" s="72">
        <f t="shared" si="180"/>
        <v>0</v>
      </c>
      <c r="M200" s="72">
        <f t="shared" si="168"/>
        <v>0</v>
      </c>
      <c r="N200" s="66"/>
      <c r="O200" s="69"/>
      <c r="Q200" s="71">
        <v>187</v>
      </c>
      <c r="R200" s="68">
        <f t="shared" si="181"/>
        <v>0</v>
      </c>
      <c r="T200" s="68">
        <f t="shared" si="182"/>
        <v>0</v>
      </c>
      <c r="V200" s="91"/>
      <c r="X200" s="68">
        <f t="shared" si="183"/>
        <v>0</v>
      </c>
      <c r="Z200" s="72">
        <f t="shared" si="184"/>
        <v>0</v>
      </c>
      <c r="AB200" s="72" t="e">
        <f t="shared" si="169"/>
        <v>#REF!</v>
      </c>
      <c r="AD200" s="69"/>
      <c r="AF200" s="71">
        <v>187</v>
      </c>
      <c r="AG200" s="68">
        <f t="shared" si="185"/>
        <v>0</v>
      </c>
      <c r="AI200" s="68">
        <f t="shared" si="186"/>
        <v>0</v>
      </c>
      <c r="AK200" s="91"/>
      <c r="AM200" s="68">
        <f t="shared" si="187"/>
        <v>0</v>
      </c>
      <c r="AO200" s="72">
        <f t="shared" si="188"/>
        <v>0</v>
      </c>
      <c r="AQ200" s="72" t="e">
        <f t="shared" si="170"/>
        <v>#REF!</v>
      </c>
      <c r="AS200" s="69"/>
      <c r="AU200" s="71">
        <v>187</v>
      </c>
      <c r="AV200" s="68">
        <f t="shared" si="189"/>
        <v>0</v>
      </c>
      <c r="AX200" s="68">
        <f t="shared" si="190"/>
        <v>0</v>
      </c>
      <c r="AZ200" s="91"/>
      <c r="BB200" s="68">
        <f t="shared" si="191"/>
        <v>0</v>
      </c>
      <c r="BD200" s="72">
        <f t="shared" si="192"/>
        <v>0</v>
      </c>
      <c r="BF200" s="72" t="e">
        <f t="shared" si="171"/>
        <v>#REF!</v>
      </c>
      <c r="BG200" s="72"/>
      <c r="BH200" s="71">
        <v>187</v>
      </c>
      <c r="BI200" s="68">
        <f t="shared" si="193"/>
        <v>0</v>
      </c>
      <c r="BJ200" s="132"/>
      <c r="BK200" s="68">
        <f t="shared" si="194"/>
        <v>0</v>
      </c>
      <c r="BL200" s="132"/>
      <c r="BM200" s="91"/>
      <c r="BN200" s="132"/>
      <c r="BO200" s="68">
        <f t="shared" si="195"/>
        <v>0</v>
      </c>
      <c r="BP200" s="132"/>
      <c r="BQ200" s="72">
        <f t="shared" si="196"/>
        <v>0</v>
      </c>
      <c r="BR200" s="132"/>
      <c r="BS200" s="72">
        <f t="shared" si="172"/>
        <v>0</v>
      </c>
      <c r="BT200" s="72"/>
      <c r="BU200" s="326">
        <f t="shared" si="225"/>
        <v>0</v>
      </c>
      <c r="BV200" s="326">
        <f t="shared" si="197"/>
        <v>0</v>
      </c>
      <c r="BW200" s="326">
        <f t="shared" si="198"/>
        <v>0</v>
      </c>
      <c r="BX200" s="326">
        <f t="shared" si="199"/>
        <v>0</v>
      </c>
      <c r="BY200" s="326">
        <f t="shared" si="200"/>
        <v>0</v>
      </c>
      <c r="BZ200" s="326">
        <f t="shared" si="226"/>
        <v>0</v>
      </c>
      <c r="CA200" s="329">
        <f t="shared" si="201"/>
        <v>0</v>
      </c>
      <c r="CB200" s="132"/>
      <c r="CC200" s="71">
        <v>187</v>
      </c>
      <c r="CD200" s="68">
        <f t="shared" si="202"/>
        <v>0</v>
      </c>
      <c r="CE200" s="132"/>
      <c r="CF200" s="68">
        <f t="shared" si="203"/>
        <v>0</v>
      </c>
      <c r="CG200" s="132"/>
      <c r="CH200" s="91"/>
      <c r="CI200" s="132"/>
      <c r="CJ200" s="68">
        <f t="shared" si="204"/>
        <v>0</v>
      </c>
      <c r="CK200" s="132"/>
      <c r="CL200" s="72">
        <f t="shared" si="205"/>
        <v>0</v>
      </c>
      <c r="CM200" s="132"/>
      <c r="CN200" s="72">
        <f t="shared" si="173"/>
        <v>0</v>
      </c>
      <c r="CO200" s="132"/>
      <c r="CP200" s="326">
        <f t="shared" si="227"/>
        <v>0</v>
      </c>
      <c r="CQ200" s="326">
        <f t="shared" si="228"/>
        <v>0</v>
      </c>
      <c r="CR200" s="326">
        <f t="shared" si="229"/>
        <v>0</v>
      </c>
      <c r="CS200" s="326">
        <f t="shared" si="206"/>
        <v>0</v>
      </c>
      <c r="CT200" s="326">
        <f t="shared" si="207"/>
        <v>0</v>
      </c>
      <c r="CU200" s="326">
        <f t="shared" si="230"/>
        <v>0</v>
      </c>
      <c r="CV200" s="329">
        <f t="shared" si="208"/>
        <v>0</v>
      </c>
      <c r="CW200" s="69"/>
      <c r="CX200" s="71">
        <v>187</v>
      </c>
      <c r="CY200" s="68">
        <f t="shared" si="209"/>
        <v>0</v>
      </c>
      <c r="CZ200" s="132"/>
      <c r="DA200" s="68">
        <f t="shared" si="210"/>
        <v>0</v>
      </c>
      <c r="DB200" s="132"/>
      <c r="DC200" s="91"/>
      <c r="DD200" s="132"/>
      <c r="DE200" s="68">
        <f t="shared" si="211"/>
        <v>0</v>
      </c>
      <c r="DF200" s="132"/>
      <c r="DG200" s="72">
        <f t="shared" si="212"/>
        <v>0</v>
      </c>
      <c r="DH200" s="132"/>
      <c r="DI200" s="72">
        <f t="shared" si="174"/>
        <v>0</v>
      </c>
      <c r="DJ200" s="72"/>
      <c r="DK200" s="326">
        <f t="shared" si="231"/>
        <v>0</v>
      </c>
      <c r="DL200" s="326">
        <f t="shared" si="232"/>
        <v>0</v>
      </c>
      <c r="DM200" s="326">
        <f t="shared" si="213"/>
        <v>0</v>
      </c>
      <c r="DN200" s="326">
        <f t="shared" si="214"/>
        <v>0</v>
      </c>
      <c r="DO200" s="326">
        <f t="shared" si="215"/>
        <v>0</v>
      </c>
      <c r="DP200" s="326">
        <f t="shared" si="233"/>
        <v>0</v>
      </c>
      <c r="DQ200" s="329">
        <f t="shared" si="234"/>
        <v>0</v>
      </c>
      <c r="DR200" s="72"/>
      <c r="DS200" s="372">
        <v>187</v>
      </c>
      <c r="DT200" s="68">
        <f t="shared" si="216"/>
        <v>0</v>
      </c>
      <c r="DV200" s="68">
        <f t="shared" si="217"/>
        <v>0</v>
      </c>
      <c r="DX200" s="91"/>
      <c r="DZ200" s="68">
        <f t="shared" si="218"/>
        <v>0</v>
      </c>
      <c r="EA200" s="132"/>
      <c r="EB200" s="72">
        <f t="shared" si="219"/>
        <v>0</v>
      </c>
      <c r="EC200" s="132"/>
      <c r="ED200" s="72">
        <f t="shared" si="175"/>
        <v>0</v>
      </c>
      <c r="EF200" s="364">
        <f t="shared" si="235"/>
        <v>0</v>
      </c>
      <c r="EG200" s="95">
        <f t="shared" si="236"/>
        <v>0</v>
      </c>
      <c r="EH200" s="379">
        <f>(INDEX('30 year Cash Flow'!$H$50:$AK$50,1,'Monthly Loan Amortization'!A200)/12)*$DV$9</f>
        <v>0</v>
      </c>
      <c r="EI200" s="326">
        <f t="shared" si="237"/>
        <v>0</v>
      </c>
      <c r="EJ200" s="326">
        <f t="shared" si="242"/>
        <v>0</v>
      </c>
      <c r="EK200" s="326">
        <f t="shared" si="238"/>
        <v>0</v>
      </c>
      <c r="EL200" s="329">
        <f t="shared" si="245"/>
        <v>0</v>
      </c>
      <c r="EM200" s="329"/>
      <c r="EN200" s="372">
        <v>187</v>
      </c>
      <c r="EO200" s="95">
        <f t="shared" si="220"/>
        <v>0</v>
      </c>
      <c r="EP200" s="132"/>
      <c r="EQ200" s="95">
        <f t="shared" si="221"/>
        <v>0</v>
      </c>
      <c r="ER200" s="132"/>
      <c r="ES200" s="91"/>
      <c r="ET200" s="132"/>
      <c r="EU200" s="95">
        <f t="shared" si="222"/>
        <v>0</v>
      </c>
      <c r="EV200" s="132"/>
      <c r="EW200" s="327">
        <f t="shared" si="223"/>
        <v>0</v>
      </c>
      <c r="EX200" s="132"/>
      <c r="EY200" s="327">
        <f t="shared" si="176"/>
        <v>0</v>
      </c>
      <c r="EZ200" s="132"/>
      <c r="FA200" s="364">
        <f t="shared" si="239"/>
        <v>0</v>
      </c>
      <c r="FB200" s="95">
        <f t="shared" si="240"/>
        <v>0</v>
      </c>
      <c r="FC200" s="379">
        <f>(INDEX('30 year Cash Flow'!$H$50:$AK$50,1,'Monthly Loan Amortization'!A200)/12)*$EQ$9</f>
        <v>0</v>
      </c>
      <c r="FD200" s="326">
        <f t="shared" si="243"/>
        <v>0</v>
      </c>
      <c r="FE200" s="326">
        <f t="shared" si="244"/>
        <v>0</v>
      </c>
      <c r="FF200" s="326">
        <f t="shared" si="241"/>
        <v>0</v>
      </c>
      <c r="FG200" s="329">
        <f t="shared" si="246"/>
        <v>0</v>
      </c>
    </row>
    <row r="201" spans="1:163" x14ac:dyDescent="0.25">
      <c r="A201" s="132">
        <f t="shared" si="224"/>
        <v>16</v>
      </c>
      <c r="B201" s="71">
        <v>188</v>
      </c>
      <c r="C201" s="68">
        <f t="shared" si="177"/>
        <v>0</v>
      </c>
      <c r="E201" s="68">
        <f t="shared" si="178"/>
        <v>0</v>
      </c>
      <c r="G201" s="91"/>
      <c r="I201" s="68">
        <f t="shared" si="179"/>
        <v>0</v>
      </c>
      <c r="K201" s="72">
        <f t="shared" si="180"/>
        <v>0</v>
      </c>
      <c r="M201" s="72">
        <f t="shared" si="168"/>
        <v>0</v>
      </c>
      <c r="N201" s="66"/>
      <c r="O201" s="69"/>
      <c r="Q201" s="71">
        <v>188</v>
      </c>
      <c r="R201" s="68">
        <f t="shared" si="181"/>
        <v>0</v>
      </c>
      <c r="T201" s="68">
        <f t="shared" si="182"/>
        <v>0</v>
      </c>
      <c r="V201" s="91"/>
      <c r="X201" s="68">
        <f t="shared" si="183"/>
        <v>0</v>
      </c>
      <c r="Z201" s="72">
        <f t="shared" si="184"/>
        <v>0</v>
      </c>
      <c r="AB201" s="72" t="e">
        <f t="shared" si="169"/>
        <v>#REF!</v>
      </c>
      <c r="AD201" s="69"/>
      <c r="AF201" s="71">
        <v>188</v>
      </c>
      <c r="AG201" s="68">
        <f t="shared" si="185"/>
        <v>0</v>
      </c>
      <c r="AI201" s="68">
        <f t="shared" si="186"/>
        <v>0</v>
      </c>
      <c r="AK201" s="91"/>
      <c r="AM201" s="68">
        <f t="shared" si="187"/>
        <v>0</v>
      </c>
      <c r="AO201" s="72">
        <f t="shared" si="188"/>
        <v>0</v>
      </c>
      <c r="AQ201" s="72" t="e">
        <f t="shared" si="170"/>
        <v>#REF!</v>
      </c>
      <c r="AS201" s="69"/>
      <c r="AU201" s="71">
        <v>188</v>
      </c>
      <c r="AV201" s="68">
        <f t="shared" si="189"/>
        <v>0</v>
      </c>
      <c r="AX201" s="68">
        <f t="shared" si="190"/>
        <v>0</v>
      </c>
      <c r="AZ201" s="91"/>
      <c r="BB201" s="68">
        <f t="shared" si="191"/>
        <v>0</v>
      </c>
      <c r="BD201" s="72">
        <f t="shared" si="192"/>
        <v>0</v>
      </c>
      <c r="BF201" s="72" t="e">
        <f t="shared" si="171"/>
        <v>#REF!</v>
      </c>
      <c r="BG201" s="72"/>
      <c r="BH201" s="71">
        <v>188</v>
      </c>
      <c r="BI201" s="68">
        <f t="shared" si="193"/>
        <v>0</v>
      </c>
      <c r="BJ201" s="132"/>
      <c r="BK201" s="68">
        <f t="shared" si="194"/>
        <v>0</v>
      </c>
      <c r="BL201" s="132"/>
      <c r="BM201" s="91"/>
      <c r="BN201" s="132"/>
      <c r="BO201" s="68">
        <f t="shared" si="195"/>
        <v>0</v>
      </c>
      <c r="BP201" s="132"/>
      <c r="BQ201" s="72">
        <f t="shared" si="196"/>
        <v>0</v>
      </c>
      <c r="BR201" s="132"/>
      <c r="BS201" s="72">
        <f t="shared" si="172"/>
        <v>0</v>
      </c>
      <c r="BT201" s="72"/>
      <c r="BU201" s="326">
        <f t="shared" si="225"/>
        <v>0</v>
      </c>
      <c r="BV201" s="326">
        <f t="shared" si="197"/>
        <v>0</v>
      </c>
      <c r="BW201" s="326">
        <f t="shared" si="198"/>
        <v>0</v>
      </c>
      <c r="BX201" s="326">
        <f t="shared" si="199"/>
        <v>0</v>
      </c>
      <c r="BY201" s="326">
        <f t="shared" si="200"/>
        <v>0</v>
      </c>
      <c r="BZ201" s="326">
        <f t="shared" si="226"/>
        <v>0</v>
      </c>
      <c r="CA201" s="329">
        <f t="shared" si="201"/>
        <v>0</v>
      </c>
      <c r="CB201" s="132"/>
      <c r="CC201" s="71">
        <v>188</v>
      </c>
      <c r="CD201" s="68">
        <f t="shared" si="202"/>
        <v>0</v>
      </c>
      <c r="CE201" s="132"/>
      <c r="CF201" s="68">
        <f t="shared" si="203"/>
        <v>0</v>
      </c>
      <c r="CG201" s="132"/>
      <c r="CH201" s="91"/>
      <c r="CI201" s="132"/>
      <c r="CJ201" s="68">
        <f t="shared" si="204"/>
        <v>0</v>
      </c>
      <c r="CK201" s="132"/>
      <c r="CL201" s="72">
        <f t="shared" si="205"/>
        <v>0</v>
      </c>
      <c r="CM201" s="132"/>
      <c r="CN201" s="72">
        <f t="shared" si="173"/>
        <v>0</v>
      </c>
      <c r="CO201" s="132"/>
      <c r="CP201" s="326">
        <f t="shared" si="227"/>
        <v>0</v>
      </c>
      <c r="CQ201" s="326">
        <f t="shared" si="228"/>
        <v>0</v>
      </c>
      <c r="CR201" s="326">
        <f t="shared" si="229"/>
        <v>0</v>
      </c>
      <c r="CS201" s="326">
        <f t="shared" si="206"/>
        <v>0</v>
      </c>
      <c r="CT201" s="326">
        <f t="shared" si="207"/>
        <v>0</v>
      </c>
      <c r="CU201" s="326">
        <f t="shared" si="230"/>
        <v>0</v>
      </c>
      <c r="CV201" s="329">
        <f t="shared" si="208"/>
        <v>0</v>
      </c>
      <c r="CW201" s="69"/>
      <c r="CX201" s="71">
        <v>188</v>
      </c>
      <c r="CY201" s="68">
        <f t="shared" si="209"/>
        <v>0</v>
      </c>
      <c r="CZ201" s="132"/>
      <c r="DA201" s="68">
        <f t="shared" si="210"/>
        <v>0</v>
      </c>
      <c r="DB201" s="132"/>
      <c r="DC201" s="91"/>
      <c r="DD201" s="132"/>
      <c r="DE201" s="68">
        <f t="shared" si="211"/>
        <v>0</v>
      </c>
      <c r="DF201" s="132"/>
      <c r="DG201" s="72">
        <f t="shared" si="212"/>
        <v>0</v>
      </c>
      <c r="DH201" s="132"/>
      <c r="DI201" s="72">
        <f t="shared" si="174"/>
        <v>0</v>
      </c>
      <c r="DJ201" s="72"/>
      <c r="DK201" s="326">
        <f t="shared" si="231"/>
        <v>0</v>
      </c>
      <c r="DL201" s="326">
        <f t="shared" si="232"/>
        <v>0</v>
      </c>
      <c r="DM201" s="326">
        <f t="shared" si="213"/>
        <v>0</v>
      </c>
      <c r="DN201" s="326">
        <f t="shared" si="214"/>
        <v>0</v>
      </c>
      <c r="DO201" s="326">
        <f t="shared" si="215"/>
        <v>0</v>
      </c>
      <c r="DP201" s="326">
        <f t="shared" si="233"/>
        <v>0</v>
      </c>
      <c r="DQ201" s="329">
        <f t="shared" si="234"/>
        <v>0</v>
      </c>
      <c r="DR201" s="72"/>
      <c r="DS201" s="372">
        <v>188</v>
      </c>
      <c r="DT201" s="68">
        <f t="shared" si="216"/>
        <v>0</v>
      </c>
      <c r="DV201" s="68">
        <f t="shared" si="217"/>
        <v>0</v>
      </c>
      <c r="DX201" s="91"/>
      <c r="DZ201" s="68">
        <f t="shared" si="218"/>
        <v>0</v>
      </c>
      <c r="EA201" s="132"/>
      <c r="EB201" s="72">
        <f t="shared" si="219"/>
        <v>0</v>
      </c>
      <c r="EC201" s="132"/>
      <c r="ED201" s="72">
        <f t="shared" si="175"/>
        <v>0</v>
      </c>
      <c r="EF201" s="364">
        <f t="shared" si="235"/>
        <v>0</v>
      </c>
      <c r="EG201" s="95">
        <f t="shared" si="236"/>
        <v>0</v>
      </c>
      <c r="EH201" s="379">
        <f>(INDEX('30 year Cash Flow'!$H$50:$AK$50,1,'Monthly Loan Amortization'!A201)/12)*$DV$9</f>
        <v>0</v>
      </c>
      <c r="EI201" s="326">
        <f t="shared" si="237"/>
        <v>0</v>
      </c>
      <c r="EJ201" s="326">
        <f t="shared" si="242"/>
        <v>0</v>
      </c>
      <c r="EK201" s="326">
        <f t="shared" si="238"/>
        <v>0</v>
      </c>
      <c r="EL201" s="329">
        <f t="shared" si="245"/>
        <v>0</v>
      </c>
      <c r="EM201" s="329"/>
      <c r="EN201" s="372">
        <v>188</v>
      </c>
      <c r="EO201" s="95">
        <f t="shared" si="220"/>
        <v>0</v>
      </c>
      <c r="EP201" s="132"/>
      <c r="EQ201" s="95">
        <f t="shared" si="221"/>
        <v>0</v>
      </c>
      <c r="ER201" s="132"/>
      <c r="ES201" s="91"/>
      <c r="ET201" s="132"/>
      <c r="EU201" s="95">
        <f t="shared" si="222"/>
        <v>0</v>
      </c>
      <c r="EV201" s="132"/>
      <c r="EW201" s="327">
        <f t="shared" si="223"/>
        <v>0</v>
      </c>
      <c r="EX201" s="132"/>
      <c r="EY201" s="327">
        <f t="shared" si="176"/>
        <v>0</v>
      </c>
      <c r="EZ201" s="132"/>
      <c r="FA201" s="364">
        <f t="shared" si="239"/>
        <v>0</v>
      </c>
      <c r="FB201" s="95">
        <f t="shared" si="240"/>
        <v>0</v>
      </c>
      <c r="FC201" s="379">
        <f>(INDEX('30 year Cash Flow'!$H$50:$AK$50,1,'Monthly Loan Amortization'!A201)/12)*$EQ$9</f>
        <v>0</v>
      </c>
      <c r="FD201" s="326">
        <f t="shared" si="243"/>
        <v>0</v>
      </c>
      <c r="FE201" s="326">
        <f t="shared" si="244"/>
        <v>0</v>
      </c>
      <c r="FF201" s="326">
        <f t="shared" si="241"/>
        <v>0</v>
      </c>
      <c r="FG201" s="329">
        <f t="shared" si="246"/>
        <v>0</v>
      </c>
    </row>
    <row r="202" spans="1:163" x14ac:dyDescent="0.25">
      <c r="A202" s="132">
        <f t="shared" si="224"/>
        <v>16</v>
      </c>
      <c r="B202" s="71">
        <v>189</v>
      </c>
      <c r="C202" s="68">
        <f t="shared" si="177"/>
        <v>0</v>
      </c>
      <c r="E202" s="68">
        <f t="shared" si="178"/>
        <v>0</v>
      </c>
      <c r="G202" s="91"/>
      <c r="I202" s="68">
        <f t="shared" si="179"/>
        <v>0</v>
      </c>
      <c r="K202" s="72">
        <f t="shared" si="180"/>
        <v>0</v>
      </c>
      <c r="M202" s="72">
        <f t="shared" si="168"/>
        <v>0</v>
      </c>
      <c r="N202" s="66"/>
      <c r="O202" s="69"/>
      <c r="Q202" s="71">
        <v>189</v>
      </c>
      <c r="R202" s="68">
        <f t="shared" si="181"/>
        <v>0</v>
      </c>
      <c r="T202" s="68">
        <f t="shared" si="182"/>
        <v>0</v>
      </c>
      <c r="V202" s="91"/>
      <c r="X202" s="68">
        <f t="shared" si="183"/>
        <v>0</v>
      </c>
      <c r="Z202" s="72">
        <f t="shared" si="184"/>
        <v>0</v>
      </c>
      <c r="AB202" s="72" t="e">
        <f t="shared" si="169"/>
        <v>#REF!</v>
      </c>
      <c r="AD202" s="69"/>
      <c r="AF202" s="71">
        <v>189</v>
      </c>
      <c r="AG202" s="68">
        <f t="shared" si="185"/>
        <v>0</v>
      </c>
      <c r="AI202" s="68">
        <f t="shared" si="186"/>
        <v>0</v>
      </c>
      <c r="AK202" s="91"/>
      <c r="AM202" s="68">
        <f t="shared" si="187"/>
        <v>0</v>
      </c>
      <c r="AO202" s="72">
        <f t="shared" si="188"/>
        <v>0</v>
      </c>
      <c r="AQ202" s="72" t="e">
        <f t="shared" si="170"/>
        <v>#REF!</v>
      </c>
      <c r="AS202" s="69"/>
      <c r="AU202" s="71">
        <v>189</v>
      </c>
      <c r="AV202" s="68">
        <f t="shared" si="189"/>
        <v>0</v>
      </c>
      <c r="AX202" s="68">
        <f t="shared" si="190"/>
        <v>0</v>
      </c>
      <c r="AZ202" s="91"/>
      <c r="BB202" s="68">
        <f t="shared" si="191"/>
        <v>0</v>
      </c>
      <c r="BD202" s="72">
        <f t="shared" si="192"/>
        <v>0</v>
      </c>
      <c r="BF202" s="72" t="e">
        <f t="shared" si="171"/>
        <v>#REF!</v>
      </c>
      <c r="BG202" s="72"/>
      <c r="BH202" s="71">
        <v>189</v>
      </c>
      <c r="BI202" s="68">
        <f t="shared" si="193"/>
        <v>0</v>
      </c>
      <c r="BJ202" s="132"/>
      <c r="BK202" s="68">
        <f t="shared" si="194"/>
        <v>0</v>
      </c>
      <c r="BL202" s="132"/>
      <c r="BM202" s="91"/>
      <c r="BN202" s="132"/>
      <c r="BO202" s="68">
        <f t="shared" si="195"/>
        <v>0</v>
      </c>
      <c r="BP202" s="132"/>
      <c r="BQ202" s="72">
        <f t="shared" si="196"/>
        <v>0</v>
      </c>
      <c r="BR202" s="132"/>
      <c r="BS202" s="72">
        <f t="shared" si="172"/>
        <v>0</v>
      </c>
      <c r="BT202" s="72"/>
      <c r="BU202" s="326">
        <f t="shared" si="225"/>
        <v>0</v>
      </c>
      <c r="BV202" s="326">
        <f t="shared" si="197"/>
        <v>0</v>
      </c>
      <c r="BW202" s="326">
        <f t="shared" si="198"/>
        <v>0</v>
      </c>
      <c r="BX202" s="326">
        <f t="shared" si="199"/>
        <v>0</v>
      </c>
      <c r="BY202" s="326">
        <f t="shared" si="200"/>
        <v>0</v>
      </c>
      <c r="BZ202" s="326">
        <f t="shared" si="226"/>
        <v>0</v>
      </c>
      <c r="CA202" s="329">
        <f t="shared" si="201"/>
        <v>0</v>
      </c>
      <c r="CB202" s="132"/>
      <c r="CC202" s="71">
        <v>189</v>
      </c>
      <c r="CD202" s="68">
        <f t="shared" si="202"/>
        <v>0</v>
      </c>
      <c r="CE202" s="132"/>
      <c r="CF202" s="68">
        <f t="shared" si="203"/>
        <v>0</v>
      </c>
      <c r="CG202" s="132"/>
      <c r="CH202" s="91"/>
      <c r="CI202" s="132"/>
      <c r="CJ202" s="68">
        <f t="shared" si="204"/>
        <v>0</v>
      </c>
      <c r="CK202" s="132"/>
      <c r="CL202" s="72">
        <f t="shared" si="205"/>
        <v>0</v>
      </c>
      <c r="CM202" s="132"/>
      <c r="CN202" s="72">
        <f t="shared" si="173"/>
        <v>0</v>
      </c>
      <c r="CO202" s="132"/>
      <c r="CP202" s="326">
        <f t="shared" si="227"/>
        <v>0</v>
      </c>
      <c r="CQ202" s="326">
        <f t="shared" si="228"/>
        <v>0</v>
      </c>
      <c r="CR202" s="326">
        <f t="shared" si="229"/>
        <v>0</v>
      </c>
      <c r="CS202" s="326">
        <f t="shared" si="206"/>
        <v>0</v>
      </c>
      <c r="CT202" s="326">
        <f t="shared" si="207"/>
        <v>0</v>
      </c>
      <c r="CU202" s="326">
        <f t="shared" si="230"/>
        <v>0</v>
      </c>
      <c r="CV202" s="329">
        <f t="shared" si="208"/>
        <v>0</v>
      </c>
      <c r="CW202" s="69"/>
      <c r="CX202" s="71">
        <v>189</v>
      </c>
      <c r="CY202" s="68">
        <f t="shared" si="209"/>
        <v>0</v>
      </c>
      <c r="CZ202" s="132"/>
      <c r="DA202" s="68">
        <f t="shared" si="210"/>
        <v>0</v>
      </c>
      <c r="DB202" s="132"/>
      <c r="DC202" s="91"/>
      <c r="DD202" s="132"/>
      <c r="DE202" s="68">
        <f t="shared" si="211"/>
        <v>0</v>
      </c>
      <c r="DF202" s="132"/>
      <c r="DG202" s="72">
        <f t="shared" si="212"/>
        <v>0</v>
      </c>
      <c r="DH202" s="132"/>
      <c r="DI202" s="72">
        <f t="shared" si="174"/>
        <v>0</v>
      </c>
      <c r="DJ202" s="72"/>
      <c r="DK202" s="326">
        <f t="shared" si="231"/>
        <v>0</v>
      </c>
      <c r="DL202" s="326">
        <f t="shared" si="232"/>
        <v>0</v>
      </c>
      <c r="DM202" s="326">
        <f t="shared" si="213"/>
        <v>0</v>
      </c>
      <c r="DN202" s="326">
        <f t="shared" si="214"/>
        <v>0</v>
      </c>
      <c r="DO202" s="326">
        <f t="shared" si="215"/>
        <v>0</v>
      </c>
      <c r="DP202" s="326">
        <f t="shared" si="233"/>
        <v>0</v>
      </c>
      <c r="DQ202" s="329">
        <f t="shared" si="234"/>
        <v>0</v>
      </c>
      <c r="DR202" s="72"/>
      <c r="DS202" s="372">
        <v>189</v>
      </c>
      <c r="DT202" s="68">
        <f t="shared" si="216"/>
        <v>0</v>
      </c>
      <c r="DV202" s="68">
        <f t="shared" si="217"/>
        <v>0</v>
      </c>
      <c r="DX202" s="91"/>
      <c r="DZ202" s="68">
        <f t="shared" si="218"/>
        <v>0</v>
      </c>
      <c r="EA202" s="132"/>
      <c r="EB202" s="72">
        <f t="shared" si="219"/>
        <v>0</v>
      </c>
      <c r="EC202" s="132"/>
      <c r="ED202" s="72">
        <f t="shared" si="175"/>
        <v>0</v>
      </c>
      <c r="EF202" s="364">
        <f t="shared" si="235"/>
        <v>0</v>
      </c>
      <c r="EG202" s="95">
        <f t="shared" si="236"/>
        <v>0</v>
      </c>
      <c r="EH202" s="379">
        <f>(INDEX('30 year Cash Flow'!$H$50:$AK$50,1,'Monthly Loan Amortization'!A202)/12)*$DV$9</f>
        <v>0</v>
      </c>
      <c r="EI202" s="326">
        <f t="shared" si="237"/>
        <v>0</v>
      </c>
      <c r="EJ202" s="326">
        <f t="shared" si="242"/>
        <v>0</v>
      </c>
      <c r="EK202" s="326">
        <f t="shared" si="238"/>
        <v>0</v>
      </c>
      <c r="EL202" s="329">
        <f t="shared" si="245"/>
        <v>0</v>
      </c>
      <c r="EM202" s="329"/>
      <c r="EN202" s="372">
        <v>189</v>
      </c>
      <c r="EO202" s="95">
        <f t="shared" si="220"/>
        <v>0</v>
      </c>
      <c r="EP202" s="132"/>
      <c r="EQ202" s="95">
        <f t="shared" si="221"/>
        <v>0</v>
      </c>
      <c r="ER202" s="132"/>
      <c r="ES202" s="91"/>
      <c r="ET202" s="132"/>
      <c r="EU202" s="95">
        <f t="shared" si="222"/>
        <v>0</v>
      </c>
      <c r="EV202" s="132"/>
      <c r="EW202" s="327">
        <f t="shared" si="223"/>
        <v>0</v>
      </c>
      <c r="EX202" s="132"/>
      <c r="EY202" s="327">
        <f t="shared" si="176"/>
        <v>0</v>
      </c>
      <c r="EZ202" s="132"/>
      <c r="FA202" s="364">
        <f t="shared" si="239"/>
        <v>0</v>
      </c>
      <c r="FB202" s="95">
        <f t="shared" si="240"/>
        <v>0</v>
      </c>
      <c r="FC202" s="379">
        <f>(INDEX('30 year Cash Flow'!$H$50:$AK$50,1,'Monthly Loan Amortization'!A202)/12)*$EQ$9</f>
        <v>0</v>
      </c>
      <c r="FD202" s="326">
        <f t="shared" si="243"/>
        <v>0</v>
      </c>
      <c r="FE202" s="326">
        <f t="shared" si="244"/>
        <v>0</v>
      </c>
      <c r="FF202" s="326">
        <f t="shared" si="241"/>
        <v>0</v>
      </c>
      <c r="FG202" s="329">
        <f t="shared" si="246"/>
        <v>0</v>
      </c>
    </row>
    <row r="203" spans="1:163" x14ac:dyDescent="0.25">
      <c r="A203" s="132">
        <f t="shared" si="224"/>
        <v>16</v>
      </c>
      <c r="B203" s="71">
        <v>190</v>
      </c>
      <c r="C203" s="68">
        <f t="shared" si="177"/>
        <v>0</v>
      </c>
      <c r="E203" s="68">
        <f t="shared" si="178"/>
        <v>0</v>
      </c>
      <c r="G203" s="91"/>
      <c r="I203" s="68">
        <f t="shared" si="179"/>
        <v>0</v>
      </c>
      <c r="K203" s="72">
        <f t="shared" si="180"/>
        <v>0</v>
      </c>
      <c r="M203" s="72">
        <f t="shared" si="168"/>
        <v>0</v>
      </c>
      <c r="N203" s="66"/>
      <c r="O203" s="69"/>
      <c r="Q203" s="71">
        <v>190</v>
      </c>
      <c r="R203" s="68">
        <f t="shared" si="181"/>
        <v>0</v>
      </c>
      <c r="T203" s="68">
        <f t="shared" si="182"/>
        <v>0</v>
      </c>
      <c r="V203" s="91"/>
      <c r="X203" s="68">
        <f t="shared" si="183"/>
        <v>0</v>
      </c>
      <c r="Z203" s="72">
        <f t="shared" si="184"/>
        <v>0</v>
      </c>
      <c r="AB203" s="72" t="e">
        <f t="shared" si="169"/>
        <v>#REF!</v>
      </c>
      <c r="AD203" s="69"/>
      <c r="AF203" s="71">
        <v>190</v>
      </c>
      <c r="AG203" s="68">
        <f t="shared" si="185"/>
        <v>0</v>
      </c>
      <c r="AI203" s="68">
        <f t="shared" si="186"/>
        <v>0</v>
      </c>
      <c r="AK203" s="91"/>
      <c r="AM203" s="68">
        <f t="shared" si="187"/>
        <v>0</v>
      </c>
      <c r="AO203" s="72">
        <f t="shared" si="188"/>
        <v>0</v>
      </c>
      <c r="AQ203" s="72" t="e">
        <f t="shared" si="170"/>
        <v>#REF!</v>
      </c>
      <c r="AS203" s="69"/>
      <c r="AU203" s="71">
        <v>190</v>
      </c>
      <c r="AV203" s="68">
        <f t="shared" si="189"/>
        <v>0</v>
      </c>
      <c r="AX203" s="68">
        <f t="shared" si="190"/>
        <v>0</v>
      </c>
      <c r="AZ203" s="91"/>
      <c r="BB203" s="68">
        <f t="shared" si="191"/>
        <v>0</v>
      </c>
      <c r="BD203" s="72">
        <f t="shared" si="192"/>
        <v>0</v>
      </c>
      <c r="BF203" s="72" t="e">
        <f t="shared" si="171"/>
        <v>#REF!</v>
      </c>
      <c r="BG203" s="72"/>
      <c r="BH203" s="71">
        <v>190</v>
      </c>
      <c r="BI203" s="68">
        <f t="shared" si="193"/>
        <v>0</v>
      </c>
      <c r="BJ203" s="132"/>
      <c r="BK203" s="68">
        <f t="shared" si="194"/>
        <v>0</v>
      </c>
      <c r="BL203" s="132"/>
      <c r="BM203" s="91"/>
      <c r="BN203" s="132"/>
      <c r="BO203" s="68">
        <f t="shared" si="195"/>
        <v>0</v>
      </c>
      <c r="BP203" s="132"/>
      <c r="BQ203" s="72">
        <f t="shared" si="196"/>
        <v>0</v>
      </c>
      <c r="BR203" s="132"/>
      <c r="BS203" s="72">
        <f t="shared" si="172"/>
        <v>0</v>
      </c>
      <c r="BT203" s="72"/>
      <c r="BU203" s="326">
        <f t="shared" si="225"/>
        <v>0</v>
      </c>
      <c r="BV203" s="326">
        <f t="shared" si="197"/>
        <v>0</v>
      </c>
      <c r="BW203" s="326">
        <f t="shared" si="198"/>
        <v>0</v>
      </c>
      <c r="BX203" s="326">
        <f t="shared" si="199"/>
        <v>0</v>
      </c>
      <c r="BY203" s="326">
        <f t="shared" si="200"/>
        <v>0</v>
      </c>
      <c r="BZ203" s="326">
        <f t="shared" si="226"/>
        <v>0</v>
      </c>
      <c r="CA203" s="329">
        <f t="shared" si="201"/>
        <v>0</v>
      </c>
      <c r="CB203" s="132"/>
      <c r="CC203" s="71">
        <v>190</v>
      </c>
      <c r="CD203" s="68">
        <f t="shared" si="202"/>
        <v>0</v>
      </c>
      <c r="CE203" s="132"/>
      <c r="CF203" s="68">
        <f t="shared" si="203"/>
        <v>0</v>
      </c>
      <c r="CG203" s="132"/>
      <c r="CH203" s="91"/>
      <c r="CI203" s="132"/>
      <c r="CJ203" s="68">
        <f t="shared" si="204"/>
        <v>0</v>
      </c>
      <c r="CK203" s="132"/>
      <c r="CL203" s="72">
        <f t="shared" si="205"/>
        <v>0</v>
      </c>
      <c r="CM203" s="132"/>
      <c r="CN203" s="72">
        <f t="shared" si="173"/>
        <v>0</v>
      </c>
      <c r="CO203" s="132"/>
      <c r="CP203" s="326">
        <f t="shared" si="227"/>
        <v>0</v>
      </c>
      <c r="CQ203" s="326">
        <f t="shared" si="228"/>
        <v>0</v>
      </c>
      <c r="CR203" s="326">
        <f t="shared" si="229"/>
        <v>0</v>
      </c>
      <c r="CS203" s="326">
        <f t="shared" si="206"/>
        <v>0</v>
      </c>
      <c r="CT203" s="326">
        <f t="shared" si="207"/>
        <v>0</v>
      </c>
      <c r="CU203" s="326">
        <f t="shared" si="230"/>
        <v>0</v>
      </c>
      <c r="CV203" s="329">
        <f t="shared" si="208"/>
        <v>0</v>
      </c>
      <c r="CW203" s="69"/>
      <c r="CX203" s="71">
        <v>190</v>
      </c>
      <c r="CY203" s="68">
        <f t="shared" si="209"/>
        <v>0</v>
      </c>
      <c r="CZ203" s="132"/>
      <c r="DA203" s="68">
        <f t="shared" si="210"/>
        <v>0</v>
      </c>
      <c r="DB203" s="132"/>
      <c r="DC203" s="91"/>
      <c r="DD203" s="132"/>
      <c r="DE203" s="68">
        <f t="shared" si="211"/>
        <v>0</v>
      </c>
      <c r="DF203" s="132"/>
      <c r="DG203" s="72">
        <f t="shared" si="212"/>
        <v>0</v>
      </c>
      <c r="DH203" s="132"/>
      <c r="DI203" s="72">
        <f t="shared" si="174"/>
        <v>0</v>
      </c>
      <c r="DJ203" s="72"/>
      <c r="DK203" s="326">
        <f t="shared" si="231"/>
        <v>0</v>
      </c>
      <c r="DL203" s="326">
        <f t="shared" si="232"/>
        <v>0</v>
      </c>
      <c r="DM203" s="326">
        <f t="shared" si="213"/>
        <v>0</v>
      </c>
      <c r="DN203" s="326">
        <f t="shared" si="214"/>
        <v>0</v>
      </c>
      <c r="DO203" s="326">
        <f t="shared" si="215"/>
        <v>0</v>
      </c>
      <c r="DP203" s="326">
        <f t="shared" si="233"/>
        <v>0</v>
      </c>
      <c r="DQ203" s="329">
        <f t="shared" si="234"/>
        <v>0</v>
      </c>
      <c r="DR203" s="72"/>
      <c r="DS203" s="372">
        <v>190</v>
      </c>
      <c r="DT203" s="68">
        <f t="shared" si="216"/>
        <v>0</v>
      </c>
      <c r="DV203" s="68">
        <f t="shared" si="217"/>
        <v>0</v>
      </c>
      <c r="DX203" s="91"/>
      <c r="DZ203" s="68">
        <f t="shared" si="218"/>
        <v>0</v>
      </c>
      <c r="EA203" s="132"/>
      <c r="EB203" s="72">
        <f t="shared" si="219"/>
        <v>0</v>
      </c>
      <c r="EC203" s="132"/>
      <c r="ED203" s="72">
        <f t="shared" si="175"/>
        <v>0</v>
      </c>
      <c r="EF203" s="364">
        <f t="shared" si="235"/>
        <v>0</v>
      </c>
      <c r="EG203" s="95">
        <f t="shared" si="236"/>
        <v>0</v>
      </c>
      <c r="EH203" s="379">
        <f>(INDEX('30 year Cash Flow'!$H$50:$AK$50,1,'Monthly Loan Amortization'!A203)/12)*$DV$9</f>
        <v>0</v>
      </c>
      <c r="EI203" s="326">
        <f t="shared" si="237"/>
        <v>0</v>
      </c>
      <c r="EJ203" s="326">
        <f t="shared" si="242"/>
        <v>0</v>
      </c>
      <c r="EK203" s="326">
        <f t="shared" si="238"/>
        <v>0</v>
      </c>
      <c r="EL203" s="329">
        <f t="shared" si="245"/>
        <v>0</v>
      </c>
      <c r="EM203" s="329"/>
      <c r="EN203" s="372">
        <v>190</v>
      </c>
      <c r="EO203" s="95">
        <f t="shared" si="220"/>
        <v>0</v>
      </c>
      <c r="EP203" s="132"/>
      <c r="EQ203" s="95">
        <f t="shared" si="221"/>
        <v>0</v>
      </c>
      <c r="ER203" s="132"/>
      <c r="ES203" s="91"/>
      <c r="ET203" s="132"/>
      <c r="EU203" s="95">
        <f t="shared" si="222"/>
        <v>0</v>
      </c>
      <c r="EV203" s="132"/>
      <c r="EW203" s="327">
        <f t="shared" si="223"/>
        <v>0</v>
      </c>
      <c r="EX203" s="132"/>
      <c r="EY203" s="327">
        <f t="shared" si="176"/>
        <v>0</v>
      </c>
      <c r="EZ203" s="132"/>
      <c r="FA203" s="364">
        <f t="shared" si="239"/>
        <v>0</v>
      </c>
      <c r="FB203" s="95">
        <f t="shared" si="240"/>
        <v>0</v>
      </c>
      <c r="FC203" s="379">
        <f>(INDEX('30 year Cash Flow'!$H$50:$AK$50,1,'Monthly Loan Amortization'!A203)/12)*$EQ$9</f>
        <v>0</v>
      </c>
      <c r="FD203" s="326">
        <f t="shared" si="243"/>
        <v>0</v>
      </c>
      <c r="FE203" s="326">
        <f t="shared" si="244"/>
        <v>0</v>
      </c>
      <c r="FF203" s="326">
        <f t="shared" si="241"/>
        <v>0</v>
      </c>
      <c r="FG203" s="329">
        <f t="shared" si="246"/>
        <v>0</v>
      </c>
    </row>
    <row r="204" spans="1:163" x14ac:dyDescent="0.25">
      <c r="A204" s="132">
        <f t="shared" si="224"/>
        <v>16</v>
      </c>
      <c r="B204" s="71">
        <v>191</v>
      </c>
      <c r="C204" s="68">
        <f t="shared" si="177"/>
        <v>0</v>
      </c>
      <c r="E204" s="68">
        <f t="shared" si="178"/>
        <v>0</v>
      </c>
      <c r="G204" s="91"/>
      <c r="I204" s="68">
        <f t="shared" si="179"/>
        <v>0</v>
      </c>
      <c r="K204" s="72">
        <f t="shared" si="180"/>
        <v>0</v>
      </c>
      <c r="M204" s="72">
        <f t="shared" si="168"/>
        <v>0</v>
      </c>
      <c r="N204" s="66"/>
      <c r="O204" s="69"/>
      <c r="Q204" s="71">
        <v>191</v>
      </c>
      <c r="R204" s="68">
        <f t="shared" si="181"/>
        <v>0</v>
      </c>
      <c r="T204" s="68">
        <f t="shared" si="182"/>
        <v>0</v>
      </c>
      <c r="V204" s="91"/>
      <c r="X204" s="68">
        <f t="shared" si="183"/>
        <v>0</v>
      </c>
      <c r="Z204" s="72">
        <f t="shared" si="184"/>
        <v>0</v>
      </c>
      <c r="AB204" s="72" t="e">
        <f t="shared" si="169"/>
        <v>#REF!</v>
      </c>
      <c r="AD204" s="69"/>
      <c r="AF204" s="71">
        <v>191</v>
      </c>
      <c r="AG204" s="68">
        <f t="shared" si="185"/>
        <v>0</v>
      </c>
      <c r="AI204" s="68">
        <f t="shared" si="186"/>
        <v>0</v>
      </c>
      <c r="AK204" s="91"/>
      <c r="AM204" s="68">
        <f t="shared" si="187"/>
        <v>0</v>
      </c>
      <c r="AO204" s="72">
        <f t="shared" si="188"/>
        <v>0</v>
      </c>
      <c r="AQ204" s="72" t="e">
        <f t="shared" si="170"/>
        <v>#REF!</v>
      </c>
      <c r="AS204" s="69"/>
      <c r="AU204" s="71">
        <v>191</v>
      </c>
      <c r="AV204" s="68">
        <f t="shared" si="189"/>
        <v>0</v>
      </c>
      <c r="AX204" s="68">
        <f t="shared" si="190"/>
        <v>0</v>
      </c>
      <c r="AZ204" s="91"/>
      <c r="BB204" s="68">
        <f t="shared" si="191"/>
        <v>0</v>
      </c>
      <c r="BD204" s="72">
        <f t="shared" si="192"/>
        <v>0</v>
      </c>
      <c r="BF204" s="72" t="e">
        <f t="shared" si="171"/>
        <v>#REF!</v>
      </c>
      <c r="BG204" s="72"/>
      <c r="BH204" s="71">
        <v>191</v>
      </c>
      <c r="BI204" s="68">
        <f t="shared" si="193"/>
        <v>0</v>
      </c>
      <c r="BJ204" s="132"/>
      <c r="BK204" s="68">
        <f t="shared" si="194"/>
        <v>0</v>
      </c>
      <c r="BL204" s="132"/>
      <c r="BM204" s="91"/>
      <c r="BN204" s="132"/>
      <c r="BO204" s="68">
        <f t="shared" si="195"/>
        <v>0</v>
      </c>
      <c r="BP204" s="132"/>
      <c r="BQ204" s="72">
        <f t="shared" si="196"/>
        <v>0</v>
      </c>
      <c r="BR204" s="132"/>
      <c r="BS204" s="72">
        <f t="shared" si="172"/>
        <v>0</v>
      </c>
      <c r="BT204" s="72"/>
      <c r="BU204" s="326">
        <f t="shared" si="225"/>
        <v>0</v>
      </c>
      <c r="BV204" s="326">
        <f t="shared" si="197"/>
        <v>0</v>
      </c>
      <c r="BW204" s="326">
        <f t="shared" si="198"/>
        <v>0</v>
      </c>
      <c r="BX204" s="326">
        <f t="shared" si="199"/>
        <v>0</v>
      </c>
      <c r="BY204" s="326">
        <f t="shared" si="200"/>
        <v>0</v>
      </c>
      <c r="BZ204" s="326">
        <f t="shared" si="226"/>
        <v>0</v>
      </c>
      <c r="CA204" s="329">
        <f t="shared" si="201"/>
        <v>0</v>
      </c>
      <c r="CB204" s="132"/>
      <c r="CC204" s="71">
        <v>191</v>
      </c>
      <c r="CD204" s="68">
        <f t="shared" si="202"/>
        <v>0</v>
      </c>
      <c r="CE204" s="132"/>
      <c r="CF204" s="68">
        <f t="shared" si="203"/>
        <v>0</v>
      </c>
      <c r="CG204" s="132"/>
      <c r="CH204" s="91"/>
      <c r="CI204" s="132"/>
      <c r="CJ204" s="68">
        <f t="shared" si="204"/>
        <v>0</v>
      </c>
      <c r="CK204" s="132"/>
      <c r="CL204" s="72">
        <f t="shared" si="205"/>
        <v>0</v>
      </c>
      <c r="CM204" s="132"/>
      <c r="CN204" s="72">
        <f t="shared" si="173"/>
        <v>0</v>
      </c>
      <c r="CO204" s="132"/>
      <c r="CP204" s="326">
        <f t="shared" si="227"/>
        <v>0</v>
      </c>
      <c r="CQ204" s="326">
        <f t="shared" si="228"/>
        <v>0</v>
      </c>
      <c r="CR204" s="326">
        <f t="shared" si="229"/>
        <v>0</v>
      </c>
      <c r="CS204" s="326">
        <f t="shared" si="206"/>
        <v>0</v>
      </c>
      <c r="CT204" s="326">
        <f t="shared" si="207"/>
        <v>0</v>
      </c>
      <c r="CU204" s="326">
        <f t="shared" si="230"/>
        <v>0</v>
      </c>
      <c r="CV204" s="329">
        <f t="shared" si="208"/>
        <v>0</v>
      </c>
      <c r="CW204" s="69"/>
      <c r="CX204" s="71">
        <v>191</v>
      </c>
      <c r="CY204" s="68">
        <f t="shared" si="209"/>
        <v>0</v>
      </c>
      <c r="CZ204" s="132"/>
      <c r="DA204" s="68">
        <f t="shared" si="210"/>
        <v>0</v>
      </c>
      <c r="DB204" s="132"/>
      <c r="DC204" s="91"/>
      <c r="DD204" s="132"/>
      <c r="DE204" s="68">
        <f t="shared" si="211"/>
        <v>0</v>
      </c>
      <c r="DF204" s="132"/>
      <c r="DG204" s="72">
        <f t="shared" si="212"/>
        <v>0</v>
      </c>
      <c r="DH204" s="132"/>
      <c r="DI204" s="72">
        <f t="shared" si="174"/>
        <v>0</v>
      </c>
      <c r="DJ204" s="72"/>
      <c r="DK204" s="326">
        <f t="shared" si="231"/>
        <v>0</v>
      </c>
      <c r="DL204" s="326">
        <f t="shared" si="232"/>
        <v>0</v>
      </c>
      <c r="DM204" s="326">
        <f t="shared" si="213"/>
        <v>0</v>
      </c>
      <c r="DN204" s="326">
        <f t="shared" si="214"/>
        <v>0</v>
      </c>
      <c r="DO204" s="326">
        <f t="shared" si="215"/>
        <v>0</v>
      </c>
      <c r="DP204" s="326">
        <f t="shared" si="233"/>
        <v>0</v>
      </c>
      <c r="DQ204" s="329">
        <f t="shared" si="234"/>
        <v>0</v>
      </c>
      <c r="DR204" s="72"/>
      <c r="DS204" s="372">
        <v>191</v>
      </c>
      <c r="DT204" s="68">
        <f t="shared" si="216"/>
        <v>0</v>
      </c>
      <c r="DV204" s="68">
        <f t="shared" si="217"/>
        <v>0</v>
      </c>
      <c r="DX204" s="91"/>
      <c r="DZ204" s="68">
        <f t="shared" si="218"/>
        <v>0</v>
      </c>
      <c r="EA204" s="132"/>
      <c r="EB204" s="72">
        <f t="shared" si="219"/>
        <v>0</v>
      </c>
      <c r="EC204" s="132"/>
      <c r="ED204" s="72">
        <f t="shared" si="175"/>
        <v>0</v>
      </c>
      <c r="EF204" s="364">
        <f t="shared" si="235"/>
        <v>0</v>
      </c>
      <c r="EG204" s="95">
        <f t="shared" si="236"/>
        <v>0</v>
      </c>
      <c r="EH204" s="379">
        <f>(INDEX('30 year Cash Flow'!$H$50:$AK$50,1,'Monthly Loan Amortization'!A204)/12)*$DV$9</f>
        <v>0</v>
      </c>
      <c r="EI204" s="326">
        <f t="shared" si="237"/>
        <v>0</v>
      </c>
      <c r="EJ204" s="326">
        <f t="shared" si="242"/>
        <v>0</v>
      </c>
      <c r="EK204" s="326">
        <f t="shared" si="238"/>
        <v>0</v>
      </c>
      <c r="EL204" s="329">
        <f t="shared" si="245"/>
        <v>0</v>
      </c>
      <c r="EM204" s="329"/>
      <c r="EN204" s="372">
        <v>191</v>
      </c>
      <c r="EO204" s="95">
        <f t="shared" si="220"/>
        <v>0</v>
      </c>
      <c r="EP204" s="132"/>
      <c r="EQ204" s="95">
        <f t="shared" si="221"/>
        <v>0</v>
      </c>
      <c r="ER204" s="132"/>
      <c r="ES204" s="91"/>
      <c r="ET204" s="132"/>
      <c r="EU204" s="95">
        <f t="shared" si="222"/>
        <v>0</v>
      </c>
      <c r="EV204" s="132"/>
      <c r="EW204" s="327">
        <f t="shared" si="223"/>
        <v>0</v>
      </c>
      <c r="EX204" s="132"/>
      <c r="EY204" s="327">
        <f t="shared" si="176"/>
        <v>0</v>
      </c>
      <c r="EZ204" s="132"/>
      <c r="FA204" s="364">
        <f t="shared" si="239"/>
        <v>0</v>
      </c>
      <c r="FB204" s="95">
        <f t="shared" si="240"/>
        <v>0</v>
      </c>
      <c r="FC204" s="379">
        <f>(INDEX('30 year Cash Flow'!$H$50:$AK$50,1,'Monthly Loan Amortization'!A204)/12)*$EQ$9</f>
        <v>0</v>
      </c>
      <c r="FD204" s="326">
        <f t="shared" si="243"/>
        <v>0</v>
      </c>
      <c r="FE204" s="326">
        <f t="shared" si="244"/>
        <v>0</v>
      </c>
      <c r="FF204" s="326">
        <f t="shared" si="241"/>
        <v>0</v>
      </c>
      <c r="FG204" s="329">
        <f t="shared" si="246"/>
        <v>0</v>
      </c>
    </row>
    <row r="205" spans="1:163" x14ac:dyDescent="0.25">
      <c r="A205" s="132">
        <f t="shared" si="224"/>
        <v>16</v>
      </c>
      <c r="B205" s="71">
        <v>192</v>
      </c>
      <c r="C205" s="68">
        <f t="shared" si="177"/>
        <v>0</v>
      </c>
      <c r="E205" s="68">
        <f t="shared" si="178"/>
        <v>0</v>
      </c>
      <c r="G205" s="91"/>
      <c r="I205" s="68">
        <f t="shared" si="179"/>
        <v>0</v>
      </c>
      <c r="K205" s="72">
        <f t="shared" si="180"/>
        <v>0</v>
      </c>
      <c r="M205" s="72">
        <f t="shared" si="168"/>
        <v>0</v>
      </c>
      <c r="N205" s="66"/>
      <c r="O205" s="69"/>
      <c r="Q205" s="71">
        <v>192</v>
      </c>
      <c r="R205" s="68">
        <f t="shared" si="181"/>
        <v>0</v>
      </c>
      <c r="T205" s="68">
        <f t="shared" si="182"/>
        <v>0</v>
      </c>
      <c r="V205" s="91"/>
      <c r="X205" s="68">
        <f t="shared" si="183"/>
        <v>0</v>
      </c>
      <c r="Z205" s="72">
        <f t="shared" si="184"/>
        <v>0</v>
      </c>
      <c r="AB205" s="72" t="e">
        <f t="shared" si="169"/>
        <v>#REF!</v>
      </c>
      <c r="AD205" s="69"/>
      <c r="AF205" s="71">
        <v>192</v>
      </c>
      <c r="AG205" s="68">
        <f t="shared" si="185"/>
        <v>0</v>
      </c>
      <c r="AI205" s="68">
        <f t="shared" si="186"/>
        <v>0</v>
      </c>
      <c r="AK205" s="91"/>
      <c r="AM205" s="68">
        <f t="shared" si="187"/>
        <v>0</v>
      </c>
      <c r="AO205" s="72">
        <f t="shared" si="188"/>
        <v>0</v>
      </c>
      <c r="AQ205" s="72" t="e">
        <f t="shared" si="170"/>
        <v>#REF!</v>
      </c>
      <c r="AS205" s="69"/>
      <c r="AU205" s="71">
        <v>192</v>
      </c>
      <c r="AV205" s="68">
        <f t="shared" si="189"/>
        <v>0</v>
      </c>
      <c r="AX205" s="68">
        <f t="shared" si="190"/>
        <v>0</v>
      </c>
      <c r="AZ205" s="91"/>
      <c r="BB205" s="68">
        <f t="shared" si="191"/>
        <v>0</v>
      </c>
      <c r="BD205" s="72">
        <f t="shared" si="192"/>
        <v>0</v>
      </c>
      <c r="BF205" s="72" t="e">
        <f t="shared" si="171"/>
        <v>#REF!</v>
      </c>
      <c r="BG205" s="72"/>
      <c r="BH205" s="71">
        <v>192</v>
      </c>
      <c r="BI205" s="68">
        <f t="shared" si="193"/>
        <v>0</v>
      </c>
      <c r="BJ205" s="132"/>
      <c r="BK205" s="68">
        <f t="shared" si="194"/>
        <v>0</v>
      </c>
      <c r="BL205" s="132"/>
      <c r="BM205" s="91"/>
      <c r="BN205" s="132"/>
      <c r="BO205" s="68">
        <f t="shared" si="195"/>
        <v>0</v>
      </c>
      <c r="BP205" s="132"/>
      <c r="BQ205" s="72">
        <f t="shared" si="196"/>
        <v>0</v>
      </c>
      <c r="BR205" s="132"/>
      <c r="BS205" s="72">
        <f t="shared" si="172"/>
        <v>0</v>
      </c>
      <c r="BT205" s="72"/>
      <c r="BU205" s="326">
        <f t="shared" si="225"/>
        <v>0</v>
      </c>
      <c r="BV205" s="326">
        <f t="shared" si="197"/>
        <v>0</v>
      </c>
      <c r="BW205" s="326">
        <f t="shared" si="198"/>
        <v>0</v>
      </c>
      <c r="BX205" s="326">
        <f t="shared" si="199"/>
        <v>0</v>
      </c>
      <c r="BY205" s="326">
        <f t="shared" si="200"/>
        <v>0</v>
      </c>
      <c r="BZ205" s="326">
        <f t="shared" si="226"/>
        <v>0</v>
      </c>
      <c r="CA205" s="329">
        <f t="shared" si="201"/>
        <v>0</v>
      </c>
      <c r="CB205" s="132"/>
      <c r="CC205" s="71">
        <v>192</v>
      </c>
      <c r="CD205" s="68">
        <f t="shared" si="202"/>
        <v>0</v>
      </c>
      <c r="CE205" s="132"/>
      <c r="CF205" s="68">
        <f t="shared" si="203"/>
        <v>0</v>
      </c>
      <c r="CG205" s="132"/>
      <c r="CH205" s="91"/>
      <c r="CI205" s="132"/>
      <c r="CJ205" s="68">
        <f t="shared" si="204"/>
        <v>0</v>
      </c>
      <c r="CK205" s="132"/>
      <c r="CL205" s="72">
        <f t="shared" si="205"/>
        <v>0</v>
      </c>
      <c r="CM205" s="132"/>
      <c r="CN205" s="72">
        <f t="shared" si="173"/>
        <v>0</v>
      </c>
      <c r="CO205" s="132"/>
      <c r="CP205" s="326">
        <f t="shared" si="227"/>
        <v>0</v>
      </c>
      <c r="CQ205" s="326">
        <f t="shared" si="228"/>
        <v>0</v>
      </c>
      <c r="CR205" s="326">
        <f t="shared" si="229"/>
        <v>0</v>
      </c>
      <c r="CS205" s="326">
        <f t="shared" si="206"/>
        <v>0</v>
      </c>
      <c r="CT205" s="326">
        <f t="shared" si="207"/>
        <v>0</v>
      </c>
      <c r="CU205" s="326">
        <f t="shared" si="230"/>
        <v>0</v>
      </c>
      <c r="CV205" s="329">
        <f t="shared" si="208"/>
        <v>0</v>
      </c>
      <c r="CW205" s="69"/>
      <c r="CX205" s="71">
        <v>192</v>
      </c>
      <c r="CY205" s="68">
        <f t="shared" si="209"/>
        <v>0</v>
      </c>
      <c r="CZ205" s="132"/>
      <c r="DA205" s="68">
        <f t="shared" si="210"/>
        <v>0</v>
      </c>
      <c r="DB205" s="132"/>
      <c r="DC205" s="91"/>
      <c r="DD205" s="132"/>
      <c r="DE205" s="68">
        <f t="shared" si="211"/>
        <v>0</v>
      </c>
      <c r="DF205" s="132"/>
      <c r="DG205" s="72">
        <f t="shared" si="212"/>
        <v>0</v>
      </c>
      <c r="DH205" s="132"/>
      <c r="DI205" s="72">
        <f t="shared" si="174"/>
        <v>0</v>
      </c>
      <c r="DJ205" s="72"/>
      <c r="DK205" s="326">
        <f t="shared" si="231"/>
        <v>0</v>
      </c>
      <c r="DL205" s="326">
        <f t="shared" si="232"/>
        <v>0</v>
      </c>
      <c r="DM205" s="326">
        <f t="shared" si="213"/>
        <v>0</v>
      </c>
      <c r="DN205" s="326">
        <f t="shared" si="214"/>
        <v>0</v>
      </c>
      <c r="DO205" s="326">
        <f t="shared" si="215"/>
        <v>0</v>
      </c>
      <c r="DP205" s="326">
        <f t="shared" si="233"/>
        <v>0</v>
      </c>
      <c r="DQ205" s="329">
        <f t="shared" si="234"/>
        <v>0</v>
      </c>
      <c r="DR205" s="72"/>
      <c r="DS205" s="372">
        <v>192</v>
      </c>
      <c r="DT205" s="68">
        <f t="shared" si="216"/>
        <v>0</v>
      </c>
      <c r="DV205" s="68">
        <f t="shared" si="217"/>
        <v>0</v>
      </c>
      <c r="DX205" s="91"/>
      <c r="DZ205" s="68">
        <f t="shared" si="218"/>
        <v>0</v>
      </c>
      <c r="EA205" s="132"/>
      <c r="EB205" s="72">
        <f t="shared" si="219"/>
        <v>0</v>
      </c>
      <c r="EC205" s="132"/>
      <c r="ED205" s="72">
        <f t="shared" si="175"/>
        <v>0</v>
      </c>
      <c r="EF205" s="364">
        <f t="shared" si="235"/>
        <v>0</v>
      </c>
      <c r="EG205" s="95">
        <f t="shared" si="236"/>
        <v>0</v>
      </c>
      <c r="EH205" s="379">
        <f>(INDEX('30 year Cash Flow'!$H$50:$AK$50,1,'Monthly Loan Amortization'!A205)/12)*$DV$9</f>
        <v>0</v>
      </c>
      <c r="EI205" s="326">
        <f t="shared" si="237"/>
        <v>0</v>
      </c>
      <c r="EJ205" s="326">
        <f t="shared" si="242"/>
        <v>0</v>
      </c>
      <c r="EK205" s="326">
        <f t="shared" si="238"/>
        <v>0</v>
      </c>
      <c r="EL205" s="329">
        <f t="shared" si="245"/>
        <v>0</v>
      </c>
      <c r="EM205" s="329"/>
      <c r="EN205" s="372">
        <v>192</v>
      </c>
      <c r="EO205" s="95">
        <f t="shared" si="220"/>
        <v>0</v>
      </c>
      <c r="EP205" s="132"/>
      <c r="EQ205" s="95">
        <f t="shared" si="221"/>
        <v>0</v>
      </c>
      <c r="ER205" s="132"/>
      <c r="ES205" s="91"/>
      <c r="ET205" s="132"/>
      <c r="EU205" s="95">
        <f t="shared" si="222"/>
        <v>0</v>
      </c>
      <c r="EV205" s="132"/>
      <c r="EW205" s="327">
        <f t="shared" si="223"/>
        <v>0</v>
      </c>
      <c r="EX205" s="132"/>
      <c r="EY205" s="327">
        <f t="shared" si="176"/>
        <v>0</v>
      </c>
      <c r="EZ205" s="132"/>
      <c r="FA205" s="364">
        <f t="shared" si="239"/>
        <v>0</v>
      </c>
      <c r="FB205" s="95">
        <f t="shared" si="240"/>
        <v>0</v>
      </c>
      <c r="FC205" s="379">
        <f>(INDEX('30 year Cash Flow'!$H$50:$AK$50,1,'Monthly Loan Amortization'!A205)/12)*$EQ$9</f>
        <v>0</v>
      </c>
      <c r="FD205" s="326">
        <f t="shared" si="243"/>
        <v>0</v>
      </c>
      <c r="FE205" s="326">
        <f t="shared" si="244"/>
        <v>0</v>
      </c>
      <c r="FF205" s="326">
        <f t="shared" si="241"/>
        <v>0</v>
      </c>
      <c r="FG205" s="329">
        <f t="shared" si="246"/>
        <v>0</v>
      </c>
    </row>
    <row r="206" spans="1:163" x14ac:dyDescent="0.25">
      <c r="A206" s="132">
        <f t="shared" si="224"/>
        <v>17</v>
      </c>
      <c r="B206" s="71">
        <v>193</v>
      </c>
      <c r="C206" s="68">
        <f t="shared" si="177"/>
        <v>0</v>
      </c>
      <c r="E206" s="68">
        <f t="shared" si="178"/>
        <v>0</v>
      </c>
      <c r="G206" s="91"/>
      <c r="I206" s="68">
        <f t="shared" si="179"/>
        <v>0</v>
      </c>
      <c r="K206" s="72">
        <f t="shared" si="180"/>
        <v>0</v>
      </c>
      <c r="M206" s="72">
        <f t="shared" ref="M206:M269" si="247">INDEX(B$14:K$373,E$6,10)</f>
        <v>0</v>
      </c>
      <c r="N206" s="66"/>
      <c r="O206" s="69"/>
      <c r="Q206" s="71">
        <v>193</v>
      </c>
      <c r="R206" s="68">
        <f t="shared" si="181"/>
        <v>0</v>
      </c>
      <c r="T206" s="68">
        <f t="shared" si="182"/>
        <v>0</v>
      </c>
      <c r="V206" s="91"/>
      <c r="X206" s="68">
        <f t="shared" si="183"/>
        <v>0</v>
      </c>
      <c r="Z206" s="72">
        <f t="shared" si="184"/>
        <v>0</v>
      </c>
      <c r="AB206" s="72" t="e">
        <f t="shared" ref="AB206:AB269" si="248">INDEX(Q$14:Z$373,T$6,10)</f>
        <v>#REF!</v>
      </c>
      <c r="AD206" s="69"/>
      <c r="AF206" s="71">
        <v>193</v>
      </c>
      <c r="AG206" s="68">
        <f t="shared" si="185"/>
        <v>0</v>
      </c>
      <c r="AI206" s="68">
        <f t="shared" si="186"/>
        <v>0</v>
      </c>
      <c r="AK206" s="91"/>
      <c r="AM206" s="68">
        <f t="shared" si="187"/>
        <v>0</v>
      </c>
      <c r="AO206" s="72">
        <f t="shared" si="188"/>
        <v>0</v>
      </c>
      <c r="AQ206" s="72" t="e">
        <f t="shared" ref="AQ206:AQ269" si="249">INDEX(AF$14:AO$373,AI$6,10)</f>
        <v>#REF!</v>
      </c>
      <c r="AS206" s="69"/>
      <c r="AU206" s="71">
        <v>193</v>
      </c>
      <c r="AV206" s="68">
        <f t="shared" si="189"/>
        <v>0</v>
      </c>
      <c r="AX206" s="68">
        <f t="shared" si="190"/>
        <v>0</v>
      </c>
      <c r="AZ206" s="91"/>
      <c r="BB206" s="68">
        <f t="shared" si="191"/>
        <v>0</v>
      </c>
      <c r="BD206" s="72">
        <f t="shared" si="192"/>
        <v>0</v>
      </c>
      <c r="BF206" s="72" t="e">
        <f t="shared" ref="BF206:BF269" si="250">INDEX(AU$14:BD$373,AX$6,10)</f>
        <v>#REF!</v>
      </c>
      <c r="BG206" s="72"/>
      <c r="BH206" s="71">
        <v>193</v>
      </c>
      <c r="BI206" s="68">
        <f t="shared" si="193"/>
        <v>0</v>
      </c>
      <c r="BJ206" s="132"/>
      <c r="BK206" s="68">
        <f t="shared" si="194"/>
        <v>0</v>
      </c>
      <c r="BL206" s="132"/>
      <c r="BM206" s="91"/>
      <c r="BN206" s="132"/>
      <c r="BO206" s="68">
        <f t="shared" si="195"/>
        <v>0</v>
      </c>
      <c r="BP206" s="132"/>
      <c r="BQ206" s="72">
        <f t="shared" si="196"/>
        <v>0</v>
      </c>
      <c r="BR206" s="132"/>
      <c r="BS206" s="72">
        <f t="shared" ref="BS206:BS269" si="251">INDEX(BH$14:BQ$373,BK$6,10)</f>
        <v>0</v>
      </c>
      <c r="BT206" s="72"/>
      <c r="BU206" s="326">
        <f t="shared" si="225"/>
        <v>0</v>
      </c>
      <c r="BV206" s="326">
        <f t="shared" si="197"/>
        <v>0</v>
      </c>
      <c r="BW206" s="326">
        <f t="shared" si="198"/>
        <v>0</v>
      </c>
      <c r="BX206" s="326">
        <f t="shared" si="199"/>
        <v>0</v>
      </c>
      <c r="BY206" s="326">
        <f t="shared" si="200"/>
        <v>0</v>
      </c>
      <c r="BZ206" s="326">
        <f t="shared" si="226"/>
        <v>0</v>
      </c>
      <c r="CA206" s="329">
        <f t="shared" si="201"/>
        <v>0</v>
      </c>
      <c r="CB206" s="132"/>
      <c r="CC206" s="71">
        <v>193</v>
      </c>
      <c r="CD206" s="68">
        <f t="shared" si="202"/>
        <v>0</v>
      </c>
      <c r="CE206" s="132"/>
      <c r="CF206" s="68">
        <f t="shared" si="203"/>
        <v>0</v>
      </c>
      <c r="CG206" s="132"/>
      <c r="CH206" s="91"/>
      <c r="CI206" s="132"/>
      <c r="CJ206" s="68">
        <f t="shared" si="204"/>
        <v>0</v>
      </c>
      <c r="CK206" s="132"/>
      <c r="CL206" s="72">
        <f t="shared" si="205"/>
        <v>0</v>
      </c>
      <c r="CM206" s="132"/>
      <c r="CN206" s="72">
        <f t="shared" ref="CN206:CN269" si="252">INDEX(CC$14:CL$373,CF$6,10)</f>
        <v>0</v>
      </c>
      <c r="CO206" s="132"/>
      <c r="CP206" s="326">
        <f t="shared" si="227"/>
        <v>0</v>
      </c>
      <c r="CQ206" s="326">
        <f t="shared" si="228"/>
        <v>0</v>
      </c>
      <c r="CR206" s="326">
        <f t="shared" si="229"/>
        <v>0</v>
      </c>
      <c r="CS206" s="326">
        <f t="shared" si="206"/>
        <v>0</v>
      </c>
      <c r="CT206" s="326">
        <f t="shared" si="207"/>
        <v>0</v>
      </c>
      <c r="CU206" s="326">
        <f t="shared" si="230"/>
        <v>0</v>
      </c>
      <c r="CV206" s="329">
        <f t="shared" si="208"/>
        <v>0</v>
      </c>
      <c r="CW206" s="69"/>
      <c r="CX206" s="71">
        <v>193</v>
      </c>
      <c r="CY206" s="68">
        <f t="shared" si="209"/>
        <v>0</v>
      </c>
      <c r="CZ206" s="132"/>
      <c r="DA206" s="68">
        <f t="shared" si="210"/>
        <v>0</v>
      </c>
      <c r="DB206" s="132"/>
      <c r="DC206" s="91"/>
      <c r="DD206" s="132"/>
      <c r="DE206" s="68">
        <f t="shared" si="211"/>
        <v>0</v>
      </c>
      <c r="DF206" s="132"/>
      <c r="DG206" s="72">
        <f t="shared" si="212"/>
        <v>0</v>
      </c>
      <c r="DH206" s="132"/>
      <c r="DI206" s="72">
        <f t="shared" ref="DI206:DI269" si="253">INDEX(CX$14:DG$373,DA$6,10)</f>
        <v>0</v>
      </c>
      <c r="DJ206" s="72"/>
      <c r="DK206" s="326">
        <f t="shared" si="231"/>
        <v>0</v>
      </c>
      <c r="DL206" s="326">
        <f t="shared" si="232"/>
        <v>0</v>
      </c>
      <c r="DM206" s="326">
        <f t="shared" si="213"/>
        <v>0</v>
      </c>
      <c r="DN206" s="326">
        <f t="shared" si="214"/>
        <v>0</v>
      </c>
      <c r="DO206" s="326">
        <f t="shared" si="215"/>
        <v>0</v>
      </c>
      <c r="DP206" s="326">
        <f t="shared" si="233"/>
        <v>0</v>
      </c>
      <c r="DQ206" s="329">
        <f t="shared" si="234"/>
        <v>0</v>
      </c>
      <c r="DR206" s="72"/>
      <c r="DS206" s="372">
        <v>193</v>
      </c>
      <c r="DT206" s="68">
        <f t="shared" si="216"/>
        <v>0</v>
      </c>
      <c r="DV206" s="68">
        <f t="shared" si="217"/>
        <v>0</v>
      </c>
      <c r="DX206" s="91"/>
      <c r="DZ206" s="68">
        <f t="shared" si="218"/>
        <v>0</v>
      </c>
      <c r="EA206" s="132"/>
      <c r="EB206" s="72">
        <f t="shared" si="219"/>
        <v>0</v>
      </c>
      <c r="EC206" s="132"/>
      <c r="ED206" s="72">
        <f t="shared" ref="ED206:ED269" si="254">INDEX(DS$14:EB$373,DV$6,10)</f>
        <v>0</v>
      </c>
      <c r="EF206" s="364">
        <f t="shared" si="235"/>
        <v>0</v>
      </c>
      <c r="EG206" s="95">
        <f t="shared" si="236"/>
        <v>0</v>
      </c>
      <c r="EH206" s="379">
        <f>(INDEX('30 year Cash Flow'!$H$50:$AK$50,1,'Monthly Loan Amortization'!A206)/12)*$DV$9</f>
        <v>0</v>
      </c>
      <c r="EI206" s="326">
        <f t="shared" si="237"/>
        <v>0</v>
      </c>
      <c r="EJ206" s="326">
        <f t="shared" si="242"/>
        <v>0</v>
      </c>
      <c r="EK206" s="326">
        <f t="shared" si="238"/>
        <v>0</v>
      </c>
      <c r="EL206" s="329">
        <f t="shared" si="245"/>
        <v>0</v>
      </c>
      <c r="EM206" s="329"/>
      <c r="EN206" s="372">
        <v>193</v>
      </c>
      <c r="EO206" s="95">
        <f t="shared" si="220"/>
        <v>0</v>
      </c>
      <c r="EP206" s="132"/>
      <c r="EQ206" s="95">
        <f t="shared" si="221"/>
        <v>0</v>
      </c>
      <c r="ER206" s="132"/>
      <c r="ES206" s="91"/>
      <c r="ET206" s="132"/>
      <c r="EU206" s="95">
        <f t="shared" si="222"/>
        <v>0</v>
      </c>
      <c r="EV206" s="132"/>
      <c r="EW206" s="327">
        <f t="shared" si="223"/>
        <v>0</v>
      </c>
      <c r="EX206" s="132"/>
      <c r="EY206" s="327">
        <f t="shared" ref="EY206:EY269" si="255">INDEX(EN$14:EW$373,EQ$6,10)</f>
        <v>0</v>
      </c>
      <c r="EZ206" s="132"/>
      <c r="FA206" s="364">
        <f t="shared" si="239"/>
        <v>0</v>
      </c>
      <c r="FB206" s="95">
        <f t="shared" si="240"/>
        <v>0</v>
      </c>
      <c r="FC206" s="379">
        <f>(INDEX('30 year Cash Flow'!$H$50:$AK$50,1,'Monthly Loan Amortization'!A206)/12)*$EQ$9</f>
        <v>0</v>
      </c>
      <c r="FD206" s="326">
        <f t="shared" si="243"/>
        <v>0</v>
      </c>
      <c r="FE206" s="326">
        <f t="shared" si="244"/>
        <v>0</v>
      </c>
      <c r="FF206" s="326">
        <f t="shared" si="241"/>
        <v>0</v>
      </c>
      <c r="FG206" s="329">
        <f t="shared" si="246"/>
        <v>0</v>
      </c>
    </row>
    <row r="207" spans="1:163" x14ac:dyDescent="0.25">
      <c r="A207" s="132">
        <f t="shared" si="224"/>
        <v>17</v>
      </c>
      <c r="B207" s="71">
        <v>194</v>
      </c>
      <c r="C207" s="68">
        <f t="shared" ref="C207:C270" si="256">IF(K207&lt;=0,0,IF(B207-E$7&gt;E$8,0,IF(B207&lt;=E$6,IF(B207&lt;=E$7,E$4/12*E$3,-IPMT(E$4/12,B207-E$7,E$8,E$3)),-IPMT(E$5/12,B207-E$6,E$8-(E$6-E$7),M207))))</f>
        <v>0</v>
      </c>
      <c r="E207" s="68">
        <f t="shared" ref="E207:E270" si="257">IF(K206&lt;=0,0,IF(B207-E$7&gt;E$8,0,IF(B207&lt;=E$6,IF(B207&lt;=E$7,0,-PPMT(E$4/12,B207-E$7,E$8,E$3)),-PPMT(E$5/12,B207-E$6,E$8-(E$6-E$7),M207))))</f>
        <v>0</v>
      </c>
      <c r="G207" s="91"/>
      <c r="I207" s="68">
        <f t="shared" ref="I207:I270" si="258">C207+E207+G207</f>
        <v>0</v>
      </c>
      <c r="K207" s="72">
        <f t="shared" ref="K207:K270" si="259">K206-E207-G207</f>
        <v>0</v>
      </c>
      <c r="M207" s="72">
        <f t="shared" si="247"/>
        <v>0</v>
      </c>
      <c r="N207" s="66"/>
      <c r="O207" s="69"/>
      <c r="Q207" s="71">
        <v>194</v>
      </c>
      <c r="R207" s="68">
        <f t="shared" ref="R207:R270" si="260">IF(Z206&lt;=0,0,IF(Q207-T$7&gt;T$8,0,IF(Q207&lt;=T$6,IF(Q207&lt;=T$7,T$4/12*T$3,-IPMT(T$4/12,Q207-T$7,T$8,T$3)),-IPMT(T$5/12,Q207-T$6,T$8-(T$6-T$7),AB207))))</f>
        <v>0</v>
      </c>
      <c r="T207" s="68">
        <f t="shared" ref="T207:T270" si="261">IF(Z206&lt;=0,0,IF(Q207-T$7&gt;T$8,0,IF(Q207&lt;=T$6,IF(Q207&lt;=T$7,0,-PPMT(T$4/12,Q207-T$7,T$8,T$3)),-PPMT(T$5/12,Q207-T$6,T$8-(T$6-T$7),AB207))))</f>
        <v>0</v>
      </c>
      <c r="V207" s="91"/>
      <c r="X207" s="68">
        <f t="shared" ref="X207:X270" si="262">R207+T207+V207</f>
        <v>0</v>
      </c>
      <c r="Z207" s="72">
        <f t="shared" ref="Z207:Z270" si="263">Z206-T207-V207</f>
        <v>0</v>
      </c>
      <c r="AB207" s="72" t="e">
        <f t="shared" si="248"/>
        <v>#REF!</v>
      </c>
      <c r="AD207" s="69"/>
      <c r="AF207" s="71">
        <v>194</v>
      </c>
      <c r="AG207" s="68">
        <f t="shared" ref="AG207:AG270" si="264">IF(AO206&lt;=0,0,IF(AF207-AI$7&gt;AI$8,0,IF(AF207&lt;=AI$6,IF(AF207&lt;=AI$7,AI$4/12*AI$3,-IPMT(AI$4/12,AF207-AI$7,AI$8,AI$3)),-IPMT(AI$5/12,AF207-AI$6,AI$8-(AI$6-AI$7),AQ207))))</f>
        <v>0</v>
      </c>
      <c r="AI207" s="68">
        <f t="shared" ref="AI207:AI270" si="265">IF(AO206&lt;=0,0,IF(AF207-AI$7&gt;AI$8,0,IF(AF207&lt;=AI$6,IF(AF207&lt;=AI$7,0,-PPMT(AI$4/12,AF207-AI$7,AI$8,AI$3)),-PPMT(AI$5/12,AF207-AI$6,AI$8-(AI$6-AI$7),AQ207))))</f>
        <v>0</v>
      </c>
      <c r="AK207" s="91"/>
      <c r="AM207" s="68">
        <f t="shared" ref="AM207:AM270" si="266">AG207+AI207+AK207</f>
        <v>0</v>
      </c>
      <c r="AO207" s="72">
        <f t="shared" ref="AO207:AO270" si="267">AO206-AI207-AK207</f>
        <v>0</v>
      </c>
      <c r="AQ207" s="72" t="e">
        <f t="shared" si="249"/>
        <v>#REF!</v>
      </c>
      <c r="AS207" s="69"/>
      <c r="AU207" s="71">
        <v>194</v>
      </c>
      <c r="AV207" s="68">
        <f t="shared" ref="AV207:AV270" si="268">IF(BD206&lt;=0,0,IF(AU207-AX$7&gt;AX$8,0,IF(AU207&lt;=AX$6,IF(AU207&lt;=AX$7,AX$4/12*AX$3,-IPMT(AX$4/12,AU207-AX$7,AX$8,AX$3)),-IPMT(AX$5/12,AU207-AX$6,AX$8-(AX$6-AX$7),BF207))))</f>
        <v>0</v>
      </c>
      <c r="AX207" s="68">
        <f t="shared" ref="AX207:AX270" si="269">IF(BD206&lt;=0,0,IF(AU207-AX$7&gt;AX$8,0,IF(AU207&lt;=AX$6,IF(AU207&lt;=AX$7,0,-PPMT(AX$4/12,AU207-AX$7,AX$8,AX$3)),-PPMT(AX$5/12,AU207-AX$6,AX$8-(AX$6-AX$7),BF207))))</f>
        <v>0</v>
      </c>
      <c r="AZ207" s="91"/>
      <c r="BB207" s="68">
        <f t="shared" ref="BB207:BB270" si="270">AV207+AX207+AZ207</f>
        <v>0</v>
      </c>
      <c r="BD207" s="72">
        <f t="shared" ref="BD207:BD270" si="271">BD206-AX207-AZ207</f>
        <v>0</v>
      </c>
      <c r="BF207" s="72" t="e">
        <f t="shared" si="250"/>
        <v>#REF!</v>
      </c>
      <c r="BG207" s="72"/>
      <c r="BH207" s="71">
        <v>194</v>
      </c>
      <c r="BI207" s="68">
        <f t="shared" ref="BI207:BI270" si="272">IF(BQ206&lt;=0,0,IF(BH207-BK$7&gt;BK$8,0,IF(BH207&lt;=BK$6,IF(BH207&lt;=BK$7,BK$4/12*BK$3,-IPMT(BK$4/12,BH207-BK$7,BK$8,BK$3)),-IPMT(BK$5/12,BH207-BK$6,BK$8-(BK$6-BK$7),BS207))))</f>
        <v>0</v>
      </c>
      <c r="BJ207" s="132"/>
      <c r="BK207" s="68">
        <f t="shared" ref="BK207:BK270" si="273">IF(BQ206&lt;=0,0,IF(BH207-BK$7&gt;BK$8,0,IF(BH207&lt;=BK$6,IF(BH207&lt;=BK$7,0,-PPMT(BK$4/12,BH207-BK$7,BK$8,BK$3)),-PPMT(BK$5/12,BH207-BK$6,BK$8-(BK$6-BK$7),BS207))))</f>
        <v>0</v>
      </c>
      <c r="BL207" s="132"/>
      <c r="BM207" s="91"/>
      <c r="BN207" s="132"/>
      <c r="BO207" s="68">
        <f t="shared" ref="BO207:BO270" si="274">BI207+BK207+BM207</f>
        <v>0</v>
      </c>
      <c r="BP207" s="132"/>
      <c r="BQ207" s="72">
        <f t="shared" ref="BQ207:BQ270" si="275">BQ206-BK207-BM207</f>
        <v>0</v>
      </c>
      <c r="BR207" s="132"/>
      <c r="BS207" s="72">
        <f t="shared" si="251"/>
        <v>0</v>
      </c>
      <c r="BT207" s="72"/>
      <c r="BU207" s="326">
        <f t="shared" si="225"/>
        <v>0</v>
      </c>
      <c r="BV207" s="326">
        <f t="shared" ref="BV207:BV270" si="276">($BK$4/12)*BU207</f>
        <v>0</v>
      </c>
      <c r="BW207" s="326">
        <f t="shared" ref="BW207:BW270" si="277">$BK$9/12</f>
        <v>0</v>
      </c>
      <c r="BX207" s="326">
        <f t="shared" ref="BX207:BX270" si="278">IF(BW207-BV207&lt;0,0,BW207-BV207)</f>
        <v>0</v>
      </c>
      <c r="BY207" s="326">
        <f t="shared" ref="BY207:BY270" si="279">BW207-BX207</f>
        <v>0</v>
      </c>
      <c r="BZ207" s="326">
        <f t="shared" si="226"/>
        <v>0</v>
      </c>
      <c r="CA207" s="329">
        <f t="shared" ref="CA207:CA270" si="280">IF(BX207&lt;0,BU207,BU207-BX207)</f>
        <v>0</v>
      </c>
      <c r="CB207" s="132"/>
      <c r="CC207" s="71">
        <v>194</v>
      </c>
      <c r="CD207" s="68">
        <f t="shared" ref="CD207:CD270" si="281">IF(CL206&lt;=0,0,IF(CC207-CF$7&gt;CF$8,0,IF(CC207&lt;=CF$6,IF(CC207&lt;=CF$7,CF$4/12*CF$3,-IPMT(CF$4/12,CC207-CF$7,CF$8,CF$3)),-IPMT(CF$5/12,CC207-CF$6,CF$8-(CF$6-CF$7),CN207))))</f>
        <v>0</v>
      </c>
      <c r="CE207" s="132"/>
      <c r="CF207" s="68">
        <f t="shared" ref="CF207:CF270" si="282">IF(CL206&lt;=0,0,IF(CC207-CF$7&gt;CF$8,0,IF(CC207&lt;=CF$6,IF(CC207&lt;=CF$7,0,-PPMT(CF$4/12,CC207-CF$7,CF$8,CF$3)),-PPMT(CF$5/12,CC207-CF$6,CF$8-(CF$6-CF$7),CN207))))</f>
        <v>0</v>
      </c>
      <c r="CG207" s="132"/>
      <c r="CH207" s="91"/>
      <c r="CI207" s="132"/>
      <c r="CJ207" s="68">
        <f t="shared" ref="CJ207:CJ270" si="283">CD207+CF207+CH207</f>
        <v>0</v>
      </c>
      <c r="CK207" s="132"/>
      <c r="CL207" s="72">
        <f t="shared" ref="CL207:CL270" si="284">CL206-CF207-CH207</f>
        <v>0</v>
      </c>
      <c r="CM207" s="132"/>
      <c r="CN207" s="72">
        <f t="shared" si="252"/>
        <v>0</v>
      </c>
      <c r="CO207" s="132"/>
      <c r="CP207" s="326">
        <f t="shared" si="227"/>
        <v>0</v>
      </c>
      <c r="CQ207" s="326">
        <f t="shared" si="228"/>
        <v>0</v>
      </c>
      <c r="CR207" s="326">
        <f t="shared" si="229"/>
        <v>0</v>
      </c>
      <c r="CS207" s="326">
        <f t="shared" ref="CS207:CS270" si="285">IF(CR207-CQ207&lt;0,0,CR207-CQ207)</f>
        <v>0</v>
      </c>
      <c r="CT207" s="326">
        <f t="shared" ref="CT207:CT270" si="286">CR207-CS207</f>
        <v>0</v>
      </c>
      <c r="CU207" s="326">
        <f t="shared" si="230"/>
        <v>0</v>
      </c>
      <c r="CV207" s="329">
        <f t="shared" ref="CV207:CV270" si="287">IF(CS207&lt;0,CP207,CP207-CS207)</f>
        <v>0</v>
      </c>
      <c r="CW207" s="69"/>
      <c r="CX207" s="71">
        <v>194</v>
      </c>
      <c r="CY207" s="68">
        <f t="shared" ref="CY207:CY270" si="288">IF(DG206&lt;=0,0,IF(CX207-DA$7&gt;DA$8,0,IF(CX207&lt;=DA$6,IF(CX207&lt;=DA$7,DA$4/12*DA$3,-IPMT(DA$4/12,CX207-DA$7,DA$8,DA$3)),-IPMT(DA$5/12,CX207-DA$6,DA$8-(DA$6-DA$7),DI207))))</f>
        <v>0</v>
      </c>
      <c r="CZ207" s="132"/>
      <c r="DA207" s="68">
        <f t="shared" ref="DA207:DA270" si="289">IF(DG206&lt;=0,0,IF(CX207-DA$7&gt;DA$8,0,IF(CX207&lt;=DA$6,IF(CX207&lt;=DA$7,0,-PPMT(DA$4/12,CX207-DA$7,DA$8,DA$3)),-PPMT(DA$5/12,CX207-DA$6,DA$8-(DA$6-DA$7),DI207))))</f>
        <v>0</v>
      </c>
      <c r="DB207" s="132"/>
      <c r="DC207" s="91"/>
      <c r="DD207" s="132"/>
      <c r="DE207" s="68">
        <f t="shared" ref="DE207:DE270" si="290">CY207+DA207+DC207</f>
        <v>0</v>
      </c>
      <c r="DF207" s="132"/>
      <c r="DG207" s="72">
        <f t="shared" ref="DG207:DG270" si="291">DG206-DA207-DC207</f>
        <v>0</v>
      </c>
      <c r="DH207" s="132"/>
      <c r="DI207" s="72">
        <f t="shared" si="253"/>
        <v>0</v>
      </c>
      <c r="DJ207" s="72"/>
      <c r="DK207" s="326">
        <f t="shared" si="231"/>
        <v>0</v>
      </c>
      <c r="DL207" s="326">
        <f t="shared" si="232"/>
        <v>0</v>
      </c>
      <c r="DM207" s="326">
        <f t="shared" ref="DM207:DM270" si="292">$DA$9/12</f>
        <v>0</v>
      </c>
      <c r="DN207" s="326">
        <f t="shared" ref="DN207:DN270" si="293">IF(DM207-DL207&lt;0,0,DM207-DL207)</f>
        <v>0</v>
      </c>
      <c r="DO207" s="326">
        <f t="shared" ref="DO207:DO270" si="294">DM207-DN207</f>
        <v>0</v>
      </c>
      <c r="DP207" s="326">
        <f t="shared" si="233"/>
        <v>0</v>
      </c>
      <c r="DQ207" s="329">
        <f t="shared" si="234"/>
        <v>0</v>
      </c>
      <c r="DR207" s="72"/>
      <c r="DS207" s="372">
        <v>194</v>
      </c>
      <c r="DT207" s="68">
        <f t="shared" ref="DT207:DT270" si="295">IF(EB206&lt;=0,0,IF(DS207-DV$7&gt;DV$8,0,IF(DS207&lt;=DV$6,IF(DS207&lt;=DV$7,DV$4/12*DV$3,-IPMT(DV$4/12,DS207-DV$7,DV$8,DV$3)),-IPMT(DV$5/12,DS207-DV$6,DV$8-(DV$6-DV$7),ED207))))</f>
        <v>0</v>
      </c>
      <c r="DV207" s="68">
        <f t="shared" ref="DV207:DV270" si="296">IF(EB206&lt;=0,0,IF(DS207-DV$7&gt;DV$8,0,IF(DS207&lt;=DV$6,IF(DS207&lt;=DV$7,0,-PPMT(DV$4/12,DS207-DV$7,DV$8,DV$3)),-PPMT(DV$5/12,DS207-DV$6,DV$8-(DV$6-DV$7),ED207))))</f>
        <v>0</v>
      </c>
      <c r="DX207" s="91"/>
      <c r="DZ207" s="68">
        <f t="shared" ref="DZ207:DZ270" si="297">DT207+DV207+DX207</f>
        <v>0</v>
      </c>
      <c r="EA207" s="132"/>
      <c r="EB207" s="72">
        <f t="shared" ref="EB207:EB270" si="298">EB206-DV207-DX207</f>
        <v>0</v>
      </c>
      <c r="EC207" s="132"/>
      <c r="ED207" s="72">
        <f t="shared" si="254"/>
        <v>0</v>
      </c>
      <c r="EF207" s="364">
        <f t="shared" si="235"/>
        <v>0</v>
      </c>
      <c r="EG207" s="95">
        <f t="shared" si="236"/>
        <v>0</v>
      </c>
      <c r="EH207" s="379">
        <f>(INDEX('30 year Cash Flow'!$H$50:$AK$50,1,'Monthly Loan Amortization'!A207)/12)*$DV$9</f>
        <v>0</v>
      </c>
      <c r="EI207" s="326">
        <f t="shared" si="237"/>
        <v>0</v>
      </c>
      <c r="EJ207" s="326">
        <f t="shared" si="242"/>
        <v>0</v>
      </c>
      <c r="EK207" s="326">
        <f t="shared" si="238"/>
        <v>0</v>
      </c>
      <c r="EL207" s="329">
        <f t="shared" si="245"/>
        <v>0</v>
      </c>
      <c r="EM207" s="329"/>
      <c r="EN207" s="372">
        <v>194</v>
      </c>
      <c r="EO207" s="95">
        <f t="shared" ref="EO207:EO270" si="299">IF(EW206&lt;=0,0,IF(EN207-EQ$7&gt;EQ$8,0,IF(EN207&lt;=EQ$6,IF(EN207&lt;=EQ$7,EQ$4/12*EQ$3,-IPMT(EQ$4/12,EN207-EQ$7,EQ$8,EQ$3)),-IPMT(EQ$5/12,EN207-EQ$6,EQ$8-(EQ$6-EQ$7),EY207))))</f>
        <v>0</v>
      </c>
      <c r="EP207" s="132"/>
      <c r="EQ207" s="95">
        <f t="shared" ref="EQ207:EQ270" si="300">IF(EW206&lt;=0,0,IF(EN207-EQ$7&gt;EQ$8,0,IF(EN207&lt;=EQ$6,IF(EN207&lt;=EQ$7,0,-PPMT(EQ$4/12,EN207-EQ$7,EQ$8,EQ$3)),-PPMT(EQ$5/12,EN207-EQ$6,EQ$8-(EQ$6-EQ$7),EY207))))</f>
        <v>0</v>
      </c>
      <c r="ER207" s="132"/>
      <c r="ES207" s="91"/>
      <c r="ET207" s="132"/>
      <c r="EU207" s="95">
        <f t="shared" ref="EU207:EU270" si="301">EO207+EQ207+ES207</f>
        <v>0</v>
      </c>
      <c r="EV207" s="132"/>
      <c r="EW207" s="327">
        <f t="shared" ref="EW207:EW270" si="302">EW206-EQ207-ES207</f>
        <v>0</v>
      </c>
      <c r="EX207" s="132"/>
      <c r="EY207" s="327">
        <f t="shared" si="255"/>
        <v>0</v>
      </c>
      <c r="EZ207" s="132"/>
      <c r="FA207" s="364">
        <f t="shared" si="239"/>
        <v>0</v>
      </c>
      <c r="FB207" s="95">
        <f t="shared" si="240"/>
        <v>0</v>
      </c>
      <c r="FC207" s="379">
        <f>(INDEX('30 year Cash Flow'!$H$50:$AK$50,1,'Monthly Loan Amortization'!A207)/12)*$EQ$9</f>
        <v>0</v>
      </c>
      <c r="FD207" s="326">
        <f t="shared" si="243"/>
        <v>0</v>
      </c>
      <c r="FE207" s="326">
        <f t="shared" si="244"/>
        <v>0</v>
      </c>
      <c r="FF207" s="326">
        <f t="shared" si="241"/>
        <v>0</v>
      </c>
      <c r="FG207" s="329">
        <f t="shared" si="246"/>
        <v>0</v>
      </c>
    </row>
    <row r="208" spans="1:163" x14ac:dyDescent="0.25">
      <c r="A208" s="132">
        <f t="shared" ref="A208:A271" si="303">IF(MOD(B207,12)=0,A207+1,A207)</f>
        <v>17</v>
      </c>
      <c r="B208" s="71">
        <v>195</v>
      </c>
      <c r="C208" s="68">
        <f t="shared" si="256"/>
        <v>0</v>
      </c>
      <c r="E208" s="68">
        <f t="shared" si="257"/>
        <v>0</v>
      </c>
      <c r="G208" s="91"/>
      <c r="I208" s="68">
        <f t="shared" si="258"/>
        <v>0</v>
      </c>
      <c r="K208" s="72">
        <f t="shared" si="259"/>
        <v>0</v>
      </c>
      <c r="M208" s="72">
        <f t="shared" si="247"/>
        <v>0</v>
      </c>
      <c r="N208" s="66"/>
      <c r="O208" s="69"/>
      <c r="Q208" s="71">
        <v>195</v>
      </c>
      <c r="R208" s="68">
        <f t="shared" si="260"/>
        <v>0</v>
      </c>
      <c r="T208" s="68">
        <f t="shared" si="261"/>
        <v>0</v>
      </c>
      <c r="V208" s="91"/>
      <c r="X208" s="68">
        <f t="shared" si="262"/>
        <v>0</v>
      </c>
      <c r="Z208" s="72">
        <f t="shared" si="263"/>
        <v>0</v>
      </c>
      <c r="AB208" s="72" t="e">
        <f t="shared" si="248"/>
        <v>#REF!</v>
      </c>
      <c r="AD208" s="69"/>
      <c r="AF208" s="71">
        <v>195</v>
      </c>
      <c r="AG208" s="68">
        <f t="shared" si="264"/>
        <v>0</v>
      </c>
      <c r="AI208" s="68">
        <f t="shared" si="265"/>
        <v>0</v>
      </c>
      <c r="AK208" s="91"/>
      <c r="AM208" s="68">
        <f t="shared" si="266"/>
        <v>0</v>
      </c>
      <c r="AO208" s="72">
        <f t="shared" si="267"/>
        <v>0</v>
      </c>
      <c r="AQ208" s="72" t="e">
        <f t="shared" si="249"/>
        <v>#REF!</v>
      </c>
      <c r="AS208" s="69"/>
      <c r="AU208" s="71">
        <v>195</v>
      </c>
      <c r="AV208" s="68">
        <f t="shared" si="268"/>
        <v>0</v>
      </c>
      <c r="AX208" s="68">
        <f t="shared" si="269"/>
        <v>0</v>
      </c>
      <c r="AZ208" s="91"/>
      <c r="BB208" s="68">
        <f t="shared" si="270"/>
        <v>0</v>
      </c>
      <c r="BD208" s="72">
        <f t="shared" si="271"/>
        <v>0</v>
      </c>
      <c r="BF208" s="72" t="e">
        <f t="shared" si="250"/>
        <v>#REF!</v>
      </c>
      <c r="BG208" s="72"/>
      <c r="BH208" s="71">
        <v>195</v>
      </c>
      <c r="BI208" s="68">
        <f t="shared" si="272"/>
        <v>0</v>
      </c>
      <c r="BJ208" s="132"/>
      <c r="BK208" s="68">
        <f t="shared" si="273"/>
        <v>0</v>
      </c>
      <c r="BL208" s="132"/>
      <c r="BM208" s="91"/>
      <c r="BN208" s="132"/>
      <c r="BO208" s="68">
        <f t="shared" si="274"/>
        <v>0</v>
      </c>
      <c r="BP208" s="132"/>
      <c r="BQ208" s="72">
        <f t="shared" si="275"/>
        <v>0</v>
      </c>
      <c r="BR208" s="132"/>
      <c r="BS208" s="72">
        <f t="shared" si="251"/>
        <v>0</v>
      </c>
      <c r="BT208" s="72"/>
      <c r="BU208" s="326">
        <f t="shared" ref="BU208:BU271" si="304">CA207</f>
        <v>0</v>
      </c>
      <c r="BV208" s="326">
        <f t="shared" si="276"/>
        <v>0</v>
      </c>
      <c r="BW208" s="326">
        <f t="shared" si="277"/>
        <v>0</v>
      </c>
      <c r="BX208" s="326">
        <f t="shared" si="278"/>
        <v>0</v>
      </c>
      <c r="BY208" s="326">
        <f t="shared" si="279"/>
        <v>0</v>
      </c>
      <c r="BZ208" s="326">
        <f t="shared" ref="BZ208:BZ271" si="305">BZ207+BV208-BY208</f>
        <v>0</v>
      </c>
      <c r="CA208" s="329">
        <f t="shared" si="280"/>
        <v>0</v>
      </c>
      <c r="CB208" s="132"/>
      <c r="CC208" s="71">
        <v>195</v>
      </c>
      <c r="CD208" s="68">
        <f t="shared" si="281"/>
        <v>0</v>
      </c>
      <c r="CE208" s="132"/>
      <c r="CF208" s="68">
        <f t="shared" si="282"/>
        <v>0</v>
      </c>
      <c r="CG208" s="132"/>
      <c r="CH208" s="91"/>
      <c r="CI208" s="132"/>
      <c r="CJ208" s="68">
        <f t="shared" si="283"/>
        <v>0</v>
      </c>
      <c r="CK208" s="132"/>
      <c r="CL208" s="72">
        <f t="shared" si="284"/>
        <v>0</v>
      </c>
      <c r="CM208" s="132"/>
      <c r="CN208" s="72">
        <f t="shared" si="252"/>
        <v>0</v>
      </c>
      <c r="CO208" s="132"/>
      <c r="CP208" s="326">
        <f t="shared" ref="CP208:CP271" si="306">CV207</f>
        <v>0</v>
      </c>
      <c r="CQ208" s="326">
        <f t="shared" ref="CQ208:CQ271" si="307">(CF$4/12)*CP208</f>
        <v>0</v>
      </c>
      <c r="CR208" s="326">
        <f t="shared" ref="CR208:CR271" si="308">CF$9/12</f>
        <v>0</v>
      </c>
      <c r="CS208" s="326">
        <f t="shared" si="285"/>
        <v>0</v>
      </c>
      <c r="CT208" s="326">
        <f t="shared" si="286"/>
        <v>0</v>
      </c>
      <c r="CU208" s="326">
        <f t="shared" ref="CU208:CU271" si="309">CU207+CQ208-CT208</f>
        <v>0</v>
      </c>
      <c r="CV208" s="329">
        <f t="shared" si="287"/>
        <v>0</v>
      </c>
      <c r="CW208" s="69"/>
      <c r="CX208" s="71">
        <v>195</v>
      </c>
      <c r="CY208" s="68">
        <f t="shared" si="288"/>
        <v>0</v>
      </c>
      <c r="CZ208" s="132"/>
      <c r="DA208" s="68">
        <f t="shared" si="289"/>
        <v>0</v>
      </c>
      <c r="DB208" s="132"/>
      <c r="DC208" s="91"/>
      <c r="DD208" s="132"/>
      <c r="DE208" s="68">
        <f t="shared" si="290"/>
        <v>0</v>
      </c>
      <c r="DF208" s="132"/>
      <c r="DG208" s="72">
        <f t="shared" si="291"/>
        <v>0</v>
      </c>
      <c r="DH208" s="132"/>
      <c r="DI208" s="72">
        <f t="shared" si="253"/>
        <v>0</v>
      </c>
      <c r="DJ208" s="72"/>
      <c r="DK208" s="326">
        <f t="shared" ref="DK208:DK271" si="310">DQ207</f>
        <v>0</v>
      </c>
      <c r="DL208" s="326">
        <f t="shared" ref="DL208:DL271" si="311">(DA$4/12)*DK208</f>
        <v>0</v>
      </c>
      <c r="DM208" s="326">
        <f t="shared" si="292"/>
        <v>0</v>
      </c>
      <c r="DN208" s="326">
        <f t="shared" si="293"/>
        <v>0</v>
      </c>
      <c r="DO208" s="326">
        <f t="shared" si="294"/>
        <v>0</v>
      </c>
      <c r="DP208" s="326">
        <f t="shared" ref="DP208:DP271" si="312">DP207+DL208-DO208</f>
        <v>0</v>
      </c>
      <c r="DQ208" s="329">
        <f t="shared" ref="DQ208:DQ271" si="313">IF(DN208&lt;0,DK208,DK208-DN208)</f>
        <v>0</v>
      </c>
      <c r="DR208" s="72"/>
      <c r="DS208" s="372">
        <v>195</v>
      </c>
      <c r="DT208" s="68">
        <f t="shared" si="295"/>
        <v>0</v>
      </c>
      <c r="DV208" s="68">
        <f t="shared" si="296"/>
        <v>0</v>
      </c>
      <c r="DX208" s="91"/>
      <c r="DZ208" s="68">
        <f t="shared" si="297"/>
        <v>0</v>
      </c>
      <c r="EA208" s="132"/>
      <c r="EB208" s="72">
        <f t="shared" si="298"/>
        <v>0</v>
      </c>
      <c r="EC208" s="132"/>
      <c r="ED208" s="72">
        <f t="shared" si="254"/>
        <v>0</v>
      </c>
      <c r="EF208" s="364">
        <f t="shared" ref="EF208:EF271" si="314">EL207</f>
        <v>0</v>
      </c>
      <c r="EG208" s="95">
        <f t="shared" ref="EG208:EG271" si="315">EF208*($DV$4/12)</f>
        <v>0</v>
      </c>
      <c r="EH208" s="379">
        <f>(INDEX('30 year Cash Flow'!$H$50:$AK$50,1,'Monthly Loan Amortization'!A208)/12)*$DV$9</f>
        <v>0</v>
      </c>
      <c r="EI208" s="326">
        <f t="shared" ref="EI208:EI271" si="316">IF(EH208&lt;=EG208,EH208,EG208)</f>
        <v>0</v>
      </c>
      <c r="EJ208" s="326">
        <f t="shared" si="242"/>
        <v>0</v>
      </c>
      <c r="EK208" s="326">
        <f t="shared" ref="EK208:EK271" si="317">(EG208-EI208)+EK207</f>
        <v>0</v>
      </c>
      <c r="EL208" s="329">
        <f t="shared" si="245"/>
        <v>0</v>
      </c>
      <c r="EM208" s="329"/>
      <c r="EN208" s="372">
        <v>195</v>
      </c>
      <c r="EO208" s="95">
        <f t="shared" si="299"/>
        <v>0</v>
      </c>
      <c r="EP208" s="132"/>
      <c r="EQ208" s="95">
        <f t="shared" si="300"/>
        <v>0</v>
      </c>
      <c r="ER208" s="132"/>
      <c r="ES208" s="91"/>
      <c r="ET208" s="132"/>
      <c r="EU208" s="95">
        <f t="shared" si="301"/>
        <v>0</v>
      </c>
      <c r="EV208" s="132"/>
      <c r="EW208" s="327">
        <f t="shared" si="302"/>
        <v>0</v>
      </c>
      <c r="EX208" s="132"/>
      <c r="EY208" s="327">
        <f t="shared" si="255"/>
        <v>0</v>
      </c>
      <c r="EZ208" s="132"/>
      <c r="FA208" s="364">
        <f t="shared" ref="FA208:FA271" si="318">FG207</f>
        <v>0</v>
      </c>
      <c r="FB208" s="95">
        <f t="shared" ref="FB208:FB271" si="319">FA208*($DV$4/12)</f>
        <v>0</v>
      </c>
      <c r="FC208" s="379">
        <f>(INDEX('30 year Cash Flow'!$H$50:$AK$50,1,'Monthly Loan Amortization'!A208)/12)*$EQ$9</f>
        <v>0</v>
      </c>
      <c r="FD208" s="326">
        <f t="shared" si="243"/>
        <v>0</v>
      </c>
      <c r="FE208" s="326">
        <f t="shared" si="244"/>
        <v>0</v>
      </c>
      <c r="FF208" s="326">
        <f t="shared" ref="FF208:FF271" si="320">(FB208-FD208)+FF207</f>
        <v>0</v>
      </c>
      <c r="FG208" s="329">
        <f t="shared" si="246"/>
        <v>0</v>
      </c>
    </row>
    <row r="209" spans="1:163" x14ac:dyDescent="0.25">
      <c r="A209" s="132">
        <f t="shared" si="303"/>
        <v>17</v>
      </c>
      <c r="B209" s="71">
        <v>196</v>
      </c>
      <c r="C209" s="68">
        <f t="shared" si="256"/>
        <v>0</v>
      </c>
      <c r="E209" s="68">
        <f t="shared" si="257"/>
        <v>0</v>
      </c>
      <c r="G209" s="91"/>
      <c r="I209" s="68">
        <f t="shared" si="258"/>
        <v>0</v>
      </c>
      <c r="K209" s="72">
        <f t="shared" si="259"/>
        <v>0</v>
      </c>
      <c r="M209" s="72">
        <f t="shared" si="247"/>
        <v>0</v>
      </c>
      <c r="N209" s="66"/>
      <c r="O209" s="69"/>
      <c r="Q209" s="71">
        <v>196</v>
      </c>
      <c r="R209" s="68">
        <f t="shared" si="260"/>
        <v>0</v>
      </c>
      <c r="T209" s="68">
        <f t="shared" si="261"/>
        <v>0</v>
      </c>
      <c r="V209" s="91"/>
      <c r="X209" s="68">
        <f t="shared" si="262"/>
        <v>0</v>
      </c>
      <c r="Z209" s="72">
        <f t="shared" si="263"/>
        <v>0</v>
      </c>
      <c r="AB209" s="72" t="e">
        <f t="shared" si="248"/>
        <v>#REF!</v>
      </c>
      <c r="AD209" s="69"/>
      <c r="AF209" s="71">
        <v>196</v>
      </c>
      <c r="AG209" s="68">
        <f t="shared" si="264"/>
        <v>0</v>
      </c>
      <c r="AI209" s="68">
        <f t="shared" si="265"/>
        <v>0</v>
      </c>
      <c r="AK209" s="91"/>
      <c r="AM209" s="68">
        <f t="shared" si="266"/>
        <v>0</v>
      </c>
      <c r="AO209" s="72">
        <f t="shared" si="267"/>
        <v>0</v>
      </c>
      <c r="AQ209" s="72" t="e">
        <f t="shared" si="249"/>
        <v>#REF!</v>
      </c>
      <c r="AS209" s="69"/>
      <c r="AU209" s="71">
        <v>196</v>
      </c>
      <c r="AV209" s="68">
        <f t="shared" si="268"/>
        <v>0</v>
      </c>
      <c r="AX209" s="68">
        <f t="shared" si="269"/>
        <v>0</v>
      </c>
      <c r="AZ209" s="91"/>
      <c r="BB209" s="68">
        <f t="shared" si="270"/>
        <v>0</v>
      </c>
      <c r="BD209" s="72">
        <f t="shared" si="271"/>
        <v>0</v>
      </c>
      <c r="BF209" s="72" t="e">
        <f t="shared" si="250"/>
        <v>#REF!</v>
      </c>
      <c r="BG209" s="72"/>
      <c r="BH209" s="71">
        <v>196</v>
      </c>
      <c r="BI209" s="68">
        <f t="shared" si="272"/>
        <v>0</v>
      </c>
      <c r="BJ209" s="132"/>
      <c r="BK209" s="68">
        <f t="shared" si="273"/>
        <v>0</v>
      </c>
      <c r="BL209" s="132"/>
      <c r="BM209" s="91"/>
      <c r="BN209" s="132"/>
      <c r="BO209" s="68">
        <f t="shared" si="274"/>
        <v>0</v>
      </c>
      <c r="BP209" s="132"/>
      <c r="BQ209" s="72">
        <f t="shared" si="275"/>
        <v>0</v>
      </c>
      <c r="BR209" s="132"/>
      <c r="BS209" s="72">
        <f t="shared" si="251"/>
        <v>0</v>
      </c>
      <c r="BT209" s="72"/>
      <c r="BU209" s="326">
        <f t="shared" si="304"/>
        <v>0</v>
      </c>
      <c r="BV209" s="326">
        <f t="shared" si="276"/>
        <v>0</v>
      </c>
      <c r="BW209" s="326">
        <f t="shared" si="277"/>
        <v>0</v>
      </c>
      <c r="BX209" s="326">
        <f t="shared" si="278"/>
        <v>0</v>
      </c>
      <c r="BY209" s="326">
        <f t="shared" si="279"/>
        <v>0</v>
      </c>
      <c r="BZ209" s="326">
        <f t="shared" si="305"/>
        <v>0</v>
      </c>
      <c r="CA209" s="329">
        <f t="shared" si="280"/>
        <v>0</v>
      </c>
      <c r="CB209" s="132"/>
      <c r="CC209" s="71">
        <v>196</v>
      </c>
      <c r="CD209" s="68">
        <f t="shared" si="281"/>
        <v>0</v>
      </c>
      <c r="CE209" s="132"/>
      <c r="CF209" s="68">
        <f t="shared" si="282"/>
        <v>0</v>
      </c>
      <c r="CG209" s="132"/>
      <c r="CH209" s="91"/>
      <c r="CI209" s="132"/>
      <c r="CJ209" s="68">
        <f t="shared" si="283"/>
        <v>0</v>
      </c>
      <c r="CK209" s="132"/>
      <c r="CL209" s="72">
        <f t="shared" si="284"/>
        <v>0</v>
      </c>
      <c r="CM209" s="132"/>
      <c r="CN209" s="72">
        <f t="shared" si="252"/>
        <v>0</v>
      </c>
      <c r="CO209" s="132"/>
      <c r="CP209" s="326">
        <f t="shared" si="306"/>
        <v>0</v>
      </c>
      <c r="CQ209" s="326">
        <f t="shared" si="307"/>
        <v>0</v>
      </c>
      <c r="CR209" s="326">
        <f t="shared" si="308"/>
        <v>0</v>
      </c>
      <c r="CS209" s="326">
        <f t="shared" si="285"/>
        <v>0</v>
      </c>
      <c r="CT209" s="326">
        <f t="shared" si="286"/>
        <v>0</v>
      </c>
      <c r="CU209" s="326">
        <f t="shared" si="309"/>
        <v>0</v>
      </c>
      <c r="CV209" s="329">
        <f t="shared" si="287"/>
        <v>0</v>
      </c>
      <c r="CW209" s="69"/>
      <c r="CX209" s="71">
        <v>196</v>
      </c>
      <c r="CY209" s="68">
        <f t="shared" si="288"/>
        <v>0</v>
      </c>
      <c r="CZ209" s="132"/>
      <c r="DA209" s="68">
        <f t="shared" si="289"/>
        <v>0</v>
      </c>
      <c r="DB209" s="132"/>
      <c r="DC209" s="91"/>
      <c r="DD209" s="132"/>
      <c r="DE209" s="68">
        <f t="shared" si="290"/>
        <v>0</v>
      </c>
      <c r="DF209" s="132"/>
      <c r="DG209" s="72">
        <f t="shared" si="291"/>
        <v>0</v>
      </c>
      <c r="DH209" s="132"/>
      <c r="DI209" s="72">
        <f t="shared" si="253"/>
        <v>0</v>
      </c>
      <c r="DJ209" s="72"/>
      <c r="DK209" s="326">
        <f t="shared" si="310"/>
        <v>0</v>
      </c>
      <c r="DL209" s="326">
        <f t="shared" si="311"/>
        <v>0</v>
      </c>
      <c r="DM209" s="326">
        <f t="shared" si="292"/>
        <v>0</v>
      </c>
      <c r="DN209" s="326">
        <f t="shared" si="293"/>
        <v>0</v>
      </c>
      <c r="DO209" s="326">
        <f t="shared" si="294"/>
        <v>0</v>
      </c>
      <c r="DP209" s="326">
        <f t="shared" si="312"/>
        <v>0</v>
      </c>
      <c r="DQ209" s="329">
        <f t="shared" si="313"/>
        <v>0</v>
      </c>
      <c r="DR209" s="72"/>
      <c r="DS209" s="372">
        <v>196</v>
      </c>
      <c r="DT209" s="68">
        <f t="shared" si="295"/>
        <v>0</v>
      </c>
      <c r="DV209" s="68">
        <f t="shared" si="296"/>
        <v>0</v>
      </c>
      <c r="DX209" s="91"/>
      <c r="DZ209" s="68">
        <f t="shared" si="297"/>
        <v>0</v>
      </c>
      <c r="EA209" s="132"/>
      <c r="EB209" s="72">
        <f t="shared" si="298"/>
        <v>0</v>
      </c>
      <c r="EC209" s="132"/>
      <c r="ED209" s="72">
        <f t="shared" si="254"/>
        <v>0</v>
      </c>
      <c r="EF209" s="364">
        <f t="shared" si="314"/>
        <v>0</v>
      </c>
      <c r="EG209" s="95">
        <f t="shared" si="315"/>
        <v>0</v>
      </c>
      <c r="EH209" s="379">
        <f>(INDEX('30 year Cash Flow'!$H$50:$AK$50,1,'Monthly Loan Amortization'!A209)/12)*$DV$9</f>
        <v>0</v>
      </c>
      <c r="EI209" s="326">
        <f t="shared" si="316"/>
        <v>0</v>
      </c>
      <c r="EJ209" s="326">
        <f t="shared" si="242"/>
        <v>0</v>
      </c>
      <c r="EK209" s="326">
        <f t="shared" si="317"/>
        <v>0</v>
      </c>
      <c r="EL209" s="329">
        <f t="shared" si="245"/>
        <v>0</v>
      </c>
      <c r="EM209" s="329"/>
      <c r="EN209" s="372">
        <v>196</v>
      </c>
      <c r="EO209" s="95">
        <f t="shared" si="299"/>
        <v>0</v>
      </c>
      <c r="EP209" s="132"/>
      <c r="EQ209" s="95">
        <f t="shared" si="300"/>
        <v>0</v>
      </c>
      <c r="ER209" s="132"/>
      <c r="ES209" s="91"/>
      <c r="ET209" s="132"/>
      <c r="EU209" s="95">
        <f t="shared" si="301"/>
        <v>0</v>
      </c>
      <c r="EV209" s="132"/>
      <c r="EW209" s="327">
        <f t="shared" si="302"/>
        <v>0</v>
      </c>
      <c r="EX209" s="132"/>
      <c r="EY209" s="327">
        <f t="shared" si="255"/>
        <v>0</v>
      </c>
      <c r="EZ209" s="132"/>
      <c r="FA209" s="364">
        <f t="shared" si="318"/>
        <v>0</v>
      </c>
      <c r="FB209" s="95">
        <f t="shared" si="319"/>
        <v>0</v>
      </c>
      <c r="FC209" s="379">
        <f>(INDEX('30 year Cash Flow'!$H$50:$AK$50,1,'Monthly Loan Amortization'!A209)/12)*$EQ$9</f>
        <v>0</v>
      </c>
      <c r="FD209" s="326">
        <f t="shared" si="243"/>
        <v>0</v>
      </c>
      <c r="FE209" s="326">
        <f t="shared" si="244"/>
        <v>0</v>
      </c>
      <c r="FF209" s="326">
        <f t="shared" si="320"/>
        <v>0</v>
      </c>
      <c r="FG209" s="329">
        <f t="shared" si="246"/>
        <v>0</v>
      </c>
    </row>
    <row r="210" spans="1:163" x14ac:dyDescent="0.25">
      <c r="A210" s="132">
        <f t="shared" si="303"/>
        <v>17</v>
      </c>
      <c r="B210" s="71">
        <v>197</v>
      </c>
      <c r="C210" s="68">
        <f t="shared" si="256"/>
        <v>0</v>
      </c>
      <c r="E210" s="68">
        <f t="shared" si="257"/>
        <v>0</v>
      </c>
      <c r="G210" s="91"/>
      <c r="I210" s="68">
        <f t="shared" si="258"/>
        <v>0</v>
      </c>
      <c r="K210" s="72">
        <f t="shared" si="259"/>
        <v>0</v>
      </c>
      <c r="M210" s="72">
        <f t="shared" si="247"/>
        <v>0</v>
      </c>
      <c r="N210" s="66"/>
      <c r="O210" s="69"/>
      <c r="Q210" s="71">
        <v>197</v>
      </c>
      <c r="R210" s="68">
        <f t="shared" si="260"/>
        <v>0</v>
      </c>
      <c r="T210" s="68">
        <f t="shared" si="261"/>
        <v>0</v>
      </c>
      <c r="V210" s="91"/>
      <c r="X210" s="68">
        <f t="shared" si="262"/>
        <v>0</v>
      </c>
      <c r="Z210" s="72">
        <f t="shared" si="263"/>
        <v>0</v>
      </c>
      <c r="AB210" s="72" t="e">
        <f t="shared" si="248"/>
        <v>#REF!</v>
      </c>
      <c r="AD210" s="69"/>
      <c r="AF210" s="71">
        <v>197</v>
      </c>
      <c r="AG210" s="68">
        <f t="shared" si="264"/>
        <v>0</v>
      </c>
      <c r="AI210" s="68">
        <f t="shared" si="265"/>
        <v>0</v>
      </c>
      <c r="AK210" s="91"/>
      <c r="AM210" s="68">
        <f t="shared" si="266"/>
        <v>0</v>
      </c>
      <c r="AO210" s="72">
        <f t="shared" si="267"/>
        <v>0</v>
      </c>
      <c r="AQ210" s="72" t="e">
        <f t="shared" si="249"/>
        <v>#REF!</v>
      </c>
      <c r="AS210" s="69"/>
      <c r="AU210" s="71">
        <v>197</v>
      </c>
      <c r="AV210" s="68">
        <f t="shared" si="268"/>
        <v>0</v>
      </c>
      <c r="AX210" s="68">
        <f t="shared" si="269"/>
        <v>0</v>
      </c>
      <c r="AZ210" s="91"/>
      <c r="BB210" s="68">
        <f t="shared" si="270"/>
        <v>0</v>
      </c>
      <c r="BD210" s="72">
        <f t="shared" si="271"/>
        <v>0</v>
      </c>
      <c r="BF210" s="72" t="e">
        <f t="shared" si="250"/>
        <v>#REF!</v>
      </c>
      <c r="BG210" s="72"/>
      <c r="BH210" s="71">
        <v>197</v>
      </c>
      <c r="BI210" s="68">
        <f t="shared" si="272"/>
        <v>0</v>
      </c>
      <c r="BJ210" s="132"/>
      <c r="BK210" s="68">
        <f t="shared" si="273"/>
        <v>0</v>
      </c>
      <c r="BL210" s="132"/>
      <c r="BM210" s="91"/>
      <c r="BN210" s="132"/>
      <c r="BO210" s="68">
        <f t="shared" si="274"/>
        <v>0</v>
      </c>
      <c r="BP210" s="132"/>
      <c r="BQ210" s="72">
        <f t="shared" si="275"/>
        <v>0</v>
      </c>
      <c r="BR210" s="132"/>
      <c r="BS210" s="72">
        <f t="shared" si="251"/>
        <v>0</v>
      </c>
      <c r="BT210" s="72"/>
      <c r="BU210" s="326">
        <f t="shared" si="304"/>
        <v>0</v>
      </c>
      <c r="BV210" s="326">
        <f t="shared" si="276"/>
        <v>0</v>
      </c>
      <c r="BW210" s="326">
        <f t="shared" si="277"/>
        <v>0</v>
      </c>
      <c r="BX210" s="326">
        <f t="shared" si="278"/>
        <v>0</v>
      </c>
      <c r="BY210" s="326">
        <f t="shared" si="279"/>
        <v>0</v>
      </c>
      <c r="BZ210" s="326">
        <f t="shared" si="305"/>
        <v>0</v>
      </c>
      <c r="CA210" s="329">
        <f t="shared" si="280"/>
        <v>0</v>
      </c>
      <c r="CB210" s="132"/>
      <c r="CC210" s="71">
        <v>197</v>
      </c>
      <c r="CD210" s="68">
        <f t="shared" si="281"/>
        <v>0</v>
      </c>
      <c r="CE210" s="132"/>
      <c r="CF210" s="68">
        <f t="shared" si="282"/>
        <v>0</v>
      </c>
      <c r="CG210" s="132"/>
      <c r="CH210" s="91"/>
      <c r="CI210" s="132"/>
      <c r="CJ210" s="68">
        <f t="shared" si="283"/>
        <v>0</v>
      </c>
      <c r="CK210" s="132"/>
      <c r="CL210" s="72">
        <f t="shared" si="284"/>
        <v>0</v>
      </c>
      <c r="CM210" s="132"/>
      <c r="CN210" s="72">
        <f t="shared" si="252"/>
        <v>0</v>
      </c>
      <c r="CO210" s="132"/>
      <c r="CP210" s="326">
        <f t="shared" si="306"/>
        <v>0</v>
      </c>
      <c r="CQ210" s="326">
        <f t="shared" si="307"/>
        <v>0</v>
      </c>
      <c r="CR210" s="326">
        <f t="shared" si="308"/>
        <v>0</v>
      </c>
      <c r="CS210" s="326">
        <f t="shared" si="285"/>
        <v>0</v>
      </c>
      <c r="CT210" s="326">
        <f t="shared" si="286"/>
        <v>0</v>
      </c>
      <c r="CU210" s="326">
        <f t="shared" si="309"/>
        <v>0</v>
      </c>
      <c r="CV210" s="329">
        <f t="shared" si="287"/>
        <v>0</v>
      </c>
      <c r="CW210" s="69"/>
      <c r="CX210" s="71">
        <v>197</v>
      </c>
      <c r="CY210" s="68">
        <f t="shared" si="288"/>
        <v>0</v>
      </c>
      <c r="CZ210" s="132"/>
      <c r="DA210" s="68">
        <f t="shared" si="289"/>
        <v>0</v>
      </c>
      <c r="DB210" s="132"/>
      <c r="DC210" s="91"/>
      <c r="DD210" s="132"/>
      <c r="DE210" s="68">
        <f t="shared" si="290"/>
        <v>0</v>
      </c>
      <c r="DF210" s="132"/>
      <c r="DG210" s="72">
        <f t="shared" si="291"/>
        <v>0</v>
      </c>
      <c r="DH210" s="132"/>
      <c r="DI210" s="72">
        <f t="shared" si="253"/>
        <v>0</v>
      </c>
      <c r="DJ210" s="72"/>
      <c r="DK210" s="326">
        <f t="shared" si="310"/>
        <v>0</v>
      </c>
      <c r="DL210" s="326">
        <f t="shared" si="311"/>
        <v>0</v>
      </c>
      <c r="DM210" s="326">
        <f t="shared" si="292"/>
        <v>0</v>
      </c>
      <c r="DN210" s="326">
        <f t="shared" si="293"/>
        <v>0</v>
      </c>
      <c r="DO210" s="326">
        <f t="shared" si="294"/>
        <v>0</v>
      </c>
      <c r="DP210" s="326">
        <f t="shared" si="312"/>
        <v>0</v>
      </c>
      <c r="DQ210" s="329">
        <f t="shared" si="313"/>
        <v>0</v>
      </c>
      <c r="DR210" s="72"/>
      <c r="DS210" s="372">
        <v>197</v>
      </c>
      <c r="DT210" s="68">
        <f t="shared" si="295"/>
        <v>0</v>
      </c>
      <c r="DV210" s="68">
        <f t="shared" si="296"/>
        <v>0</v>
      </c>
      <c r="DX210" s="91"/>
      <c r="DZ210" s="68">
        <f t="shared" si="297"/>
        <v>0</v>
      </c>
      <c r="EA210" s="132"/>
      <c r="EB210" s="72">
        <f t="shared" si="298"/>
        <v>0</v>
      </c>
      <c r="EC210" s="132"/>
      <c r="ED210" s="72">
        <f t="shared" si="254"/>
        <v>0</v>
      </c>
      <c r="EF210" s="364">
        <f t="shared" si="314"/>
        <v>0</v>
      </c>
      <c r="EG210" s="95">
        <f t="shared" si="315"/>
        <v>0</v>
      </c>
      <c r="EH210" s="379">
        <f>(INDEX('30 year Cash Flow'!$H$50:$AK$50,1,'Monthly Loan Amortization'!A210)/12)*$DV$9</f>
        <v>0</v>
      </c>
      <c r="EI210" s="326">
        <f t="shared" si="316"/>
        <v>0</v>
      </c>
      <c r="EJ210" s="326">
        <f t="shared" si="242"/>
        <v>0</v>
      </c>
      <c r="EK210" s="326">
        <f t="shared" si="317"/>
        <v>0</v>
      </c>
      <c r="EL210" s="329">
        <f t="shared" si="245"/>
        <v>0</v>
      </c>
      <c r="EM210" s="329"/>
      <c r="EN210" s="372">
        <v>197</v>
      </c>
      <c r="EO210" s="95">
        <f t="shared" si="299"/>
        <v>0</v>
      </c>
      <c r="EP210" s="132"/>
      <c r="EQ210" s="95">
        <f t="shared" si="300"/>
        <v>0</v>
      </c>
      <c r="ER210" s="132"/>
      <c r="ES210" s="91"/>
      <c r="ET210" s="132"/>
      <c r="EU210" s="95">
        <f t="shared" si="301"/>
        <v>0</v>
      </c>
      <c r="EV210" s="132"/>
      <c r="EW210" s="327">
        <f t="shared" si="302"/>
        <v>0</v>
      </c>
      <c r="EX210" s="132"/>
      <c r="EY210" s="327">
        <f t="shared" si="255"/>
        <v>0</v>
      </c>
      <c r="EZ210" s="132"/>
      <c r="FA210" s="364">
        <f t="shared" si="318"/>
        <v>0</v>
      </c>
      <c r="FB210" s="95">
        <f t="shared" si="319"/>
        <v>0</v>
      </c>
      <c r="FC210" s="379">
        <f>(INDEX('30 year Cash Flow'!$H$50:$AK$50,1,'Monthly Loan Amortization'!A210)/12)*$EQ$9</f>
        <v>0</v>
      </c>
      <c r="FD210" s="326">
        <f t="shared" si="243"/>
        <v>0</v>
      </c>
      <c r="FE210" s="326">
        <f t="shared" si="244"/>
        <v>0</v>
      </c>
      <c r="FF210" s="326">
        <f t="shared" si="320"/>
        <v>0</v>
      </c>
      <c r="FG210" s="329">
        <f t="shared" si="246"/>
        <v>0</v>
      </c>
    </row>
    <row r="211" spans="1:163" x14ac:dyDescent="0.25">
      <c r="A211" s="132">
        <f t="shared" si="303"/>
        <v>17</v>
      </c>
      <c r="B211" s="71">
        <v>198</v>
      </c>
      <c r="C211" s="68">
        <f t="shared" si="256"/>
        <v>0</v>
      </c>
      <c r="E211" s="68">
        <f t="shared" si="257"/>
        <v>0</v>
      </c>
      <c r="G211" s="91"/>
      <c r="I211" s="68">
        <f t="shared" si="258"/>
        <v>0</v>
      </c>
      <c r="K211" s="72">
        <f t="shared" si="259"/>
        <v>0</v>
      </c>
      <c r="M211" s="72">
        <f t="shared" si="247"/>
        <v>0</v>
      </c>
      <c r="N211" s="66"/>
      <c r="O211" s="69"/>
      <c r="Q211" s="71">
        <v>198</v>
      </c>
      <c r="R211" s="68">
        <f t="shared" si="260"/>
        <v>0</v>
      </c>
      <c r="T211" s="68">
        <f t="shared" si="261"/>
        <v>0</v>
      </c>
      <c r="V211" s="91"/>
      <c r="X211" s="68">
        <f t="shared" si="262"/>
        <v>0</v>
      </c>
      <c r="Z211" s="72">
        <f t="shared" si="263"/>
        <v>0</v>
      </c>
      <c r="AB211" s="72" t="e">
        <f t="shared" si="248"/>
        <v>#REF!</v>
      </c>
      <c r="AD211" s="69"/>
      <c r="AF211" s="71">
        <v>198</v>
      </c>
      <c r="AG211" s="68">
        <f t="shared" si="264"/>
        <v>0</v>
      </c>
      <c r="AI211" s="68">
        <f t="shared" si="265"/>
        <v>0</v>
      </c>
      <c r="AK211" s="91"/>
      <c r="AM211" s="68">
        <f t="shared" si="266"/>
        <v>0</v>
      </c>
      <c r="AO211" s="72">
        <f t="shared" si="267"/>
        <v>0</v>
      </c>
      <c r="AQ211" s="72" t="e">
        <f t="shared" si="249"/>
        <v>#REF!</v>
      </c>
      <c r="AS211" s="69"/>
      <c r="AU211" s="71">
        <v>198</v>
      </c>
      <c r="AV211" s="68">
        <f t="shared" si="268"/>
        <v>0</v>
      </c>
      <c r="AX211" s="68">
        <f t="shared" si="269"/>
        <v>0</v>
      </c>
      <c r="AZ211" s="91"/>
      <c r="BB211" s="68">
        <f t="shared" si="270"/>
        <v>0</v>
      </c>
      <c r="BD211" s="72">
        <f t="shared" si="271"/>
        <v>0</v>
      </c>
      <c r="BF211" s="72" t="e">
        <f t="shared" si="250"/>
        <v>#REF!</v>
      </c>
      <c r="BG211" s="72"/>
      <c r="BH211" s="71">
        <v>198</v>
      </c>
      <c r="BI211" s="68">
        <f t="shared" si="272"/>
        <v>0</v>
      </c>
      <c r="BJ211" s="132"/>
      <c r="BK211" s="68">
        <f t="shared" si="273"/>
        <v>0</v>
      </c>
      <c r="BL211" s="132"/>
      <c r="BM211" s="91"/>
      <c r="BN211" s="132"/>
      <c r="BO211" s="68">
        <f t="shared" si="274"/>
        <v>0</v>
      </c>
      <c r="BP211" s="132"/>
      <c r="BQ211" s="72">
        <f t="shared" si="275"/>
        <v>0</v>
      </c>
      <c r="BR211" s="132"/>
      <c r="BS211" s="72">
        <f t="shared" si="251"/>
        <v>0</v>
      </c>
      <c r="BT211" s="72"/>
      <c r="BU211" s="326">
        <f t="shared" si="304"/>
        <v>0</v>
      </c>
      <c r="BV211" s="326">
        <f t="shared" si="276"/>
        <v>0</v>
      </c>
      <c r="BW211" s="326">
        <f t="shared" si="277"/>
        <v>0</v>
      </c>
      <c r="BX211" s="326">
        <f t="shared" si="278"/>
        <v>0</v>
      </c>
      <c r="BY211" s="326">
        <f t="shared" si="279"/>
        <v>0</v>
      </c>
      <c r="BZ211" s="326">
        <f t="shared" si="305"/>
        <v>0</v>
      </c>
      <c r="CA211" s="329">
        <f t="shared" si="280"/>
        <v>0</v>
      </c>
      <c r="CB211" s="132"/>
      <c r="CC211" s="71">
        <v>198</v>
      </c>
      <c r="CD211" s="68">
        <f t="shared" si="281"/>
        <v>0</v>
      </c>
      <c r="CE211" s="132"/>
      <c r="CF211" s="68">
        <f t="shared" si="282"/>
        <v>0</v>
      </c>
      <c r="CG211" s="132"/>
      <c r="CH211" s="91"/>
      <c r="CI211" s="132"/>
      <c r="CJ211" s="68">
        <f t="shared" si="283"/>
        <v>0</v>
      </c>
      <c r="CK211" s="132"/>
      <c r="CL211" s="72">
        <f t="shared" si="284"/>
        <v>0</v>
      </c>
      <c r="CM211" s="132"/>
      <c r="CN211" s="72">
        <f t="shared" si="252"/>
        <v>0</v>
      </c>
      <c r="CO211" s="132"/>
      <c r="CP211" s="326">
        <f t="shared" si="306"/>
        <v>0</v>
      </c>
      <c r="CQ211" s="326">
        <f t="shared" si="307"/>
        <v>0</v>
      </c>
      <c r="CR211" s="326">
        <f t="shared" si="308"/>
        <v>0</v>
      </c>
      <c r="CS211" s="326">
        <f t="shared" si="285"/>
        <v>0</v>
      </c>
      <c r="CT211" s="326">
        <f t="shared" si="286"/>
        <v>0</v>
      </c>
      <c r="CU211" s="326">
        <f t="shared" si="309"/>
        <v>0</v>
      </c>
      <c r="CV211" s="329">
        <f t="shared" si="287"/>
        <v>0</v>
      </c>
      <c r="CW211" s="69"/>
      <c r="CX211" s="71">
        <v>198</v>
      </c>
      <c r="CY211" s="68">
        <f t="shared" si="288"/>
        <v>0</v>
      </c>
      <c r="CZ211" s="132"/>
      <c r="DA211" s="68">
        <f t="shared" si="289"/>
        <v>0</v>
      </c>
      <c r="DB211" s="132"/>
      <c r="DC211" s="91"/>
      <c r="DD211" s="132"/>
      <c r="DE211" s="68">
        <f t="shared" si="290"/>
        <v>0</v>
      </c>
      <c r="DF211" s="132"/>
      <c r="DG211" s="72">
        <f t="shared" si="291"/>
        <v>0</v>
      </c>
      <c r="DH211" s="132"/>
      <c r="DI211" s="72">
        <f t="shared" si="253"/>
        <v>0</v>
      </c>
      <c r="DJ211" s="72"/>
      <c r="DK211" s="326">
        <f t="shared" si="310"/>
        <v>0</v>
      </c>
      <c r="DL211" s="326">
        <f t="shared" si="311"/>
        <v>0</v>
      </c>
      <c r="DM211" s="326">
        <f t="shared" si="292"/>
        <v>0</v>
      </c>
      <c r="DN211" s="326">
        <f t="shared" si="293"/>
        <v>0</v>
      </c>
      <c r="DO211" s="326">
        <f t="shared" si="294"/>
        <v>0</v>
      </c>
      <c r="DP211" s="326">
        <f t="shared" si="312"/>
        <v>0</v>
      </c>
      <c r="DQ211" s="329">
        <f t="shared" si="313"/>
        <v>0</v>
      </c>
      <c r="DR211" s="72"/>
      <c r="DS211" s="372">
        <v>198</v>
      </c>
      <c r="DT211" s="68">
        <f t="shared" si="295"/>
        <v>0</v>
      </c>
      <c r="DV211" s="68">
        <f t="shared" si="296"/>
        <v>0</v>
      </c>
      <c r="DX211" s="91"/>
      <c r="DZ211" s="68">
        <f t="shared" si="297"/>
        <v>0</v>
      </c>
      <c r="EA211" s="132"/>
      <c r="EB211" s="72">
        <f t="shared" si="298"/>
        <v>0</v>
      </c>
      <c r="EC211" s="132"/>
      <c r="ED211" s="72">
        <f t="shared" si="254"/>
        <v>0</v>
      </c>
      <c r="EF211" s="364">
        <f t="shared" si="314"/>
        <v>0</v>
      </c>
      <c r="EG211" s="95">
        <f t="shared" si="315"/>
        <v>0</v>
      </c>
      <c r="EH211" s="379">
        <f>(INDEX('30 year Cash Flow'!$H$50:$AK$50,1,'Monthly Loan Amortization'!A211)/12)*$DV$9</f>
        <v>0</v>
      </c>
      <c r="EI211" s="326">
        <f t="shared" si="316"/>
        <v>0</v>
      </c>
      <c r="EJ211" s="326">
        <f t="shared" si="242"/>
        <v>0</v>
      </c>
      <c r="EK211" s="326">
        <f t="shared" si="317"/>
        <v>0</v>
      </c>
      <c r="EL211" s="329">
        <f t="shared" si="245"/>
        <v>0</v>
      </c>
      <c r="EM211" s="329"/>
      <c r="EN211" s="372">
        <v>198</v>
      </c>
      <c r="EO211" s="95">
        <f t="shared" si="299"/>
        <v>0</v>
      </c>
      <c r="EP211" s="132"/>
      <c r="EQ211" s="95">
        <f t="shared" si="300"/>
        <v>0</v>
      </c>
      <c r="ER211" s="132"/>
      <c r="ES211" s="91"/>
      <c r="ET211" s="132"/>
      <c r="EU211" s="95">
        <f t="shared" si="301"/>
        <v>0</v>
      </c>
      <c r="EV211" s="132"/>
      <c r="EW211" s="327">
        <f t="shared" si="302"/>
        <v>0</v>
      </c>
      <c r="EX211" s="132"/>
      <c r="EY211" s="327">
        <f t="shared" si="255"/>
        <v>0</v>
      </c>
      <c r="EZ211" s="132"/>
      <c r="FA211" s="364">
        <f t="shared" si="318"/>
        <v>0</v>
      </c>
      <c r="FB211" s="95">
        <f t="shared" si="319"/>
        <v>0</v>
      </c>
      <c r="FC211" s="379">
        <f>(INDEX('30 year Cash Flow'!$H$50:$AK$50,1,'Monthly Loan Amortization'!A211)/12)*$EQ$9</f>
        <v>0</v>
      </c>
      <c r="FD211" s="326">
        <f t="shared" si="243"/>
        <v>0</v>
      </c>
      <c r="FE211" s="326">
        <f t="shared" si="244"/>
        <v>0</v>
      </c>
      <c r="FF211" s="326">
        <f t="shared" si="320"/>
        <v>0</v>
      </c>
      <c r="FG211" s="329">
        <f t="shared" si="246"/>
        <v>0</v>
      </c>
    </row>
    <row r="212" spans="1:163" x14ac:dyDescent="0.25">
      <c r="A212" s="132">
        <f t="shared" si="303"/>
        <v>17</v>
      </c>
      <c r="B212" s="71">
        <v>199</v>
      </c>
      <c r="C212" s="68">
        <f t="shared" si="256"/>
        <v>0</v>
      </c>
      <c r="E212" s="68">
        <f t="shared" si="257"/>
        <v>0</v>
      </c>
      <c r="G212" s="91"/>
      <c r="I212" s="68">
        <f t="shared" si="258"/>
        <v>0</v>
      </c>
      <c r="K212" s="72">
        <f t="shared" si="259"/>
        <v>0</v>
      </c>
      <c r="M212" s="72">
        <f t="shared" si="247"/>
        <v>0</v>
      </c>
      <c r="N212" s="66"/>
      <c r="O212" s="69"/>
      <c r="Q212" s="71">
        <v>199</v>
      </c>
      <c r="R212" s="68">
        <f t="shared" si="260"/>
        <v>0</v>
      </c>
      <c r="T212" s="68">
        <f t="shared" si="261"/>
        <v>0</v>
      </c>
      <c r="V212" s="91"/>
      <c r="X212" s="68">
        <f t="shared" si="262"/>
        <v>0</v>
      </c>
      <c r="Z212" s="72">
        <f t="shared" si="263"/>
        <v>0</v>
      </c>
      <c r="AB212" s="72" t="e">
        <f t="shared" si="248"/>
        <v>#REF!</v>
      </c>
      <c r="AD212" s="69"/>
      <c r="AF212" s="71">
        <v>199</v>
      </c>
      <c r="AG212" s="68">
        <f t="shared" si="264"/>
        <v>0</v>
      </c>
      <c r="AI212" s="68">
        <f t="shared" si="265"/>
        <v>0</v>
      </c>
      <c r="AK212" s="91"/>
      <c r="AM212" s="68">
        <f t="shared" si="266"/>
        <v>0</v>
      </c>
      <c r="AO212" s="72">
        <f t="shared" si="267"/>
        <v>0</v>
      </c>
      <c r="AQ212" s="72" t="e">
        <f t="shared" si="249"/>
        <v>#REF!</v>
      </c>
      <c r="AS212" s="69"/>
      <c r="AU212" s="71">
        <v>199</v>
      </c>
      <c r="AV212" s="68">
        <f t="shared" si="268"/>
        <v>0</v>
      </c>
      <c r="AX212" s="68">
        <f t="shared" si="269"/>
        <v>0</v>
      </c>
      <c r="AZ212" s="91"/>
      <c r="BB212" s="68">
        <f t="shared" si="270"/>
        <v>0</v>
      </c>
      <c r="BD212" s="72">
        <f t="shared" si="271"/>
        <v>0</v>
      </c>
      <c r="BF212" s="72" t="e">
        <f t="shared" si="250"/>
        <v>#REF!</v>
      </c>
      <c r="BG212" s="72"/>
      <c r="BH212" s="71">
        <v>199</v>
      </c>
      <c r="BI212" s="68">
        <f t="shared" si="272"/>
        <v>0</v>
      </c>
      <c r="BJ212" s="132"/>
      <c r="BK212" s="68">
        <f t="shared" si="273"/>
        <v>0</v>
      </c>
      <c r="BL212" s="132"/>
      <c r="BM212" s="91"/>
      <c r="BN212" s="132"/>
      <c r="BO212" s="68">
        <f t="shared" si="274"/>
        <v>0</v>
      </c>
      <c r="BP212" s="132"/>
      <c r="BQ212" s="72">
        <f t="shared" si="275"/>
        <v>0</v>
      </c>
      <c r="BR212" s="132"/>
      <c r="BS212" s="72">
        <f t="shared" si="251"/>
        <v>0</v>
      </c>
      <c r="BT212" s="72"/>
      <c r="BU212" s="326">
        <f t="shared" si="304"/>
        <v>0</v>
      </c>
      <c r="BV212" s="326">
        <f t="shared" si="276"/>
        <v>0</v>
      </c>
      <c r="BW212" s="326">
        <f t="shared" si="277"/>
        <v>0</v>
      </c>
      <c r="BX212" s="326">
        <f t="shared" si="278"/>
        <v>0</v>
      </c>
      <c r="BY212" s="326">
        <f t="shared" si="279"/>
        <v>0</v>
      </c>
      <c r="BZ212" s="326">
        <f t="shared" si="305"/>
        <v>0</v>
      </c>
      <c r="CA212" s="329">
        <f t="shared" si="280"/>
        <v>0</v>
      </c>
      <c r="CB212" s="132"/>
      <c r="CC212" s="71">
        <v>199</v>
      </c>
      <c r="CD212" s="68">
        <f t="shared" si="281"/>
        <v>0</v>
      </c>
      <c r="CE212" s="132"/>
      <c r="CF212" s="68">
        <f t="shared" si="282"/>
        <v>0</v>
      </c>
      <c r="CG212" s="132"/>
      <c r="CH212" s="91"/>
      <c r="CI212" s="132"/>
      <c r="CJ212" s="68">
        <f t="shared" si="283"/>
        <v>0</v>
      </c>
      <c r="CK212" s="132"/>
      <c r="CL212" s="72">
        <f t="shared" si="284"/>
        <v>0</v>
      </c>
      <c r="CM212" s="132"/>
      <c r="CN212" s="72">
        <f t="shared" si="252"/>
        <v>0</v>
      </c>
      <c r="CO212" s="132"/>
      <c r="CP212" s="326">
        <f t="shared" si="306"/>
        <v>0</v>
      </c>
      <c r="CQ212" s="326">
        <f t="shared" si="307"/>
        <v>0</v>
      </c>
      <c r="CR212" s="326">
        <f t="shared" si="308"/>
        <v>0</v>
      </c>
      <c r="CS212" s="326">
        <f t="shared" si="285"/>
        <v>0</v>
      </c>
      <c r="CT212" s="326">
        <f t="shared" si="286"/>
        <v>0</v>
      </c>
      <c r="CU212" s="326">
        <f t="shared" si="309"/>
        <v>0</v>
      </c>
      <c r="CV212" s="329">
        <f t="shared" si="287"/>
        <v>0</v>
      </c>
      <c r="CW212" s="69"/>
      <c r="CX212" s="71">
        <v>199</v>
      </c>
      <c r="CY212" s="68">
        <f t="shared" si="288"/>
        <v>0</v>
      </c>
      <c r="CZ212" s="132"/>
      <c r="DA212" s="68">
        <f t="shared" si="289"/>
        <v>0</v>
      </c>
      <c r="DB212" s="132"/>
      <c r="DC212" s="91"/>
      <c r="DD212" s="132"/>
      <c r="DE212" s="68">
        <f t="shared" si="290"/>
        <v>0</v>
      </c>
      <c r="DF212" s="132"/>
      <c r="DG212" s="72">
        <f t="shared" si="291"/>
        <v>0</v>
      </c>
      <c r="DH212" s="132"/>
      <c r="DI212" s="72">
        <f t="shared" si="253"/>
        <v>0</v>
      </c>
      <c r="DJ212" s="72"/>
      <c r="DK212" s="326">
        <f t="shared" si="310"/>
        <v>0</v>
      </c>
      <c r="DL212" s="326">
        <f t="shared" si="311"/>
        <v>0</v>
      </c>
      <c r="DM212" s="326">
        <f t="shared" si="292"/>
        <v>0</v>
      </c>
      <c r="DN212" s="326">
        <f t="shared" si="293"/>
        <v>0</v>
      </c>
      <c r="DO212" s="326">
        <f t="shared" si="294"/>
        <v>0</v>
      </c>
      <c r="DP212" s="326">
        <f t="shared" si="312"/>
        <v>0</v>
      </c>
      <c r="DQ212" s="329">
        <f t="shared" si="313"/>
        <v>0</v>
      </c>
      <c r="DR212" s="72"/>
      <c r="DS212" s="372">
        <v>199</v>
      </c>
      <c r="DT212" s="68">
        <f t="shared" si="295"/>
        <v>0</v>
      </c>
      <c r="DV212" s="68">
        <f t="shared" si="296"/>
        <v>0</v>
      </c>
      <c r="DX212" s="91"/>
      <c r="DZ212" s="68">
        <f t="shared" si="297"/>
        <v>0</v>
      </c>
      <c r="EA212" s="132"/>
      <c r="EB212" s="72">
        <f t="shared" si="298"/>
        <v>0</v>
      </c>
      <c r="EC212" s="132"/>
      <c r="ED212" s="72">
        <f t="shared" si="254"/>
        <v>0</v>
      </c>
      <c r="EF212" s="364">
        <f t="shared" si="314"/>
        <v>0</v>
      </c>
      <c r="EG212" s="95">
        <f t="shared" si="315"/>
        <v>0</v>
      </c>
      <c r="EH212" s="379">
        <f>(INDEX('30 year Cash Flow'!$H$50:$AK$50,1,'Monthly Loan Amortization'!A212)/12)*$DV$9</f>
        <v>0</v>
      </c>
      <c r="EI212" s="326">
        <f t="shared" si="316"/>
        <v>0</v>
      </c>
      <c r="EJ212" s="326">
        <f t="shared" si="242"/>
        <v>0</v>
      </c>
      <c r="EK212" s="326">
        <f t="shared" si="317"/>
        <v>0</v>
      </c>
      <c r="EL212" s="329">
        <f t="shared" si="245"/>
        <v>0</v>
      </c>
      <c r="EM212" s="329"/>
      <c r="EN212" s="372">
        <v>199</v>
      </c>
      <c r="EO212" s="95">
        <f t="shared" si="299"/>
        <v>0</v>
      </c>
      <c r="EP212" s="132"/>
      <c r="EQ212" s="95">
        <f t="shared" si="300"/>
        <v>0</v>
      </c>
      <c r="ER212" s="132"/>
      <c r="ES212" s="91"/>
      <c r="ET212" s="132"/>
      <c r="EU212" s="95">
        <f t="shared" si="301"/>
        <v>0</v>
      </c>
      <c r="EV212" s="132"/>
      <c r="EW212" s="327">
        <f t="shared" si="302"/>
        <v>0</v>
      </c>
      <c r="EX212" s="132"/>
      <c r="EY212" s="327">
        <f t="shared" si="255"/>
        <v>0</v>
      </c>
      <c r="EZ212" s="132"/>
      <c r="FA212" s="364">
        <f t="shared" si="318"/>
        <v>0</v>
      </c>
      <c r="FB212" s="95">
        <f t="shared" si="319"/>
        <v>0</v>
      </c>
      <c r="FC212" s="379">
        <f>(INDEX('30 year Cash Flow'!$H$50:$AK$50,1,'Monthly Loan Amortization'!A212)/12)*$EQ$9</f>
        <v>0</v>
      </c>
      <c r="FD212" s="326">
        <f t="shared" si="243"/>
        <v>0</v>
      </c>
      <c r="FE212" s="326">
        <f t="shared" si="244"/>
        <v>0</v>
      </c>
      <c r="FF212" s="326">
        <f t="shared" si="320"/>
        <v>0</v>
      </c>
      <c r="FG212" s="329">
        <f t="shared" si="246"/>
        <v>0</v>
      </c>
    </row>
    <row r="213" spans="1:163" x14ac:dyDescent="0.25">
      <c r="A213" s="132">
        <f t="shared" si="303"/>
        <v>17</v>
      </c>
      <c r="B213" s="71">
        <v>200</v>
      </c>
      <c r="C213" s="68">
        <f t="shared" si="256"/>
        <v>0</v>
      </c>
      <c r="E213" s="68">
        <f t="shared" si="257"/>
        <v>0</v>
      </c>
      <c r="G213" s="91"/>
      <c r="I213" s="68">
        <f t="shared" si="258"/>
        <v>0</v>
      </c>
      <c r="K213" s="72">
        <f t="shared" si="259"/>
        <v>0</v>
      </c>
      <c r="M213" s="72">
        <f t="shared" si="247"/>
        <v>0</v>
      </c>
      <c r="N213" s="66"/>
      <c r="O213" s="69"/>
      <c r="Q213" s="71">
        <v>200</v>
      </c>
      <c r="R213" s="68">
        <f t="shared" si="260"/>
        <v>0</v>
      </c>
      <c r="T213" s="68">
        <f t="shared" si="261"/>
        <v>0</v>
      </c>
      <c r="V213" s="91"/>
      <c r="X213" s="68">
        <f t="shared" si="262"/>
        <v>0</v>
      </c>
      <c r="Z213" s="72">
        <f t="shared" si="263"/>
        <v>0</v>
      </c>
      <c r="AB213" s="72" t="e">
        <f t="shared" si="248"/>
        <v>#REF!</v>
      </c>
      <c r="AD213" s="69"/>
      <c r="AF213" s="71">
        <v>200</v>
      </c>
      <c r="AG213" s="68">
        <f t="shared" si="264"/>
        <v>0</v>
      </c>
      <c r="AI213" s="68">
        <f t="shared" si="265"/>
        <v>0</v>
      </c>
      <c r="AK213" s="91"/>
      <c r="AM213" s="68">
        <f t="shared" si="266"/>
        <v>0</v>
      </c>
      <c r="AO213" s="72">
        <f t="shared" si="267"/>
        <v>0</v>
      </c>
      <c r="AQ213" s="72" t="e">
        <f t="shared" si="249"/>
        <v>#REF!</v>
      </c>
      <c r="AS213" s="69"/>
      <c r="AU213" s="71">
        <v>200</v>
      </c>
      <c r="AV213" s="68">
        <f t="shared" si="268"/>
        <v>0</v>
      </c>
      <c r="AX213" s="68">
        <f t="shared" si="269"/>
        <v>0</v>
      </c>
      <c r="AZ213" s="91"/>
      <c r="BB213" s="68">
        <f t="shared" si="270"/>
        <v>0</v>
      </c>
      <c r="BD213" s="72">
        <f t="shared" si="271"/>
        <v>0</v>
      </c>
      <c r="BF213" s="72" t="e">
        <f t="shared" si="250"/>
        <v>#REF!</v>
      </c>
      <c r="BG213" s="72"/>
      <c r="BH213" s="71">
        <v>200</v>
      </c>
      <c r="BI213" s="68">
        <f t="shared" si="272"/>
        <v>0</v>
      </c>
      <c r="BJ213" s="132"/>
      <c r="BK213" s="68">
        <f t="shared" si="273"/>
        <v>0</v>
      </c>
      <c r="BL213" s="132"/>
      <c r="BM213" s="91"/>
      <c r="BN213" s="132"/>
      <c r="BO213" s="68">
        <f t="shared" si="274"/>
        <v>0</v>
      </c>
      <c r="BP213" s="132"/>
      <c r="BQ213" s="72">
        <f t="shared" si="275"/>
        <v>0</v>
      </c>
      <c r="BR213" s="132"/>
      <c r="BS213" s="72">
        <f t="shared" si="251"/>
        <v>0</v>
      </c>
      <c r="BT213" s="72"/>
      <c r="BU213" s="326">
        <f t="shared" si="304"/>
        <v>0</v>
      </c>
      <c r="BV213" s="326">
        <f t="shared" si="276"/>
        <v>0</v>
      </c>
      <c r="BW213" s="326">
        <f t="shared" si="277"/>
        <v>0</v>
      </c>
      <c r="BX213" s="326">
        <f t="shared" si="278"/>
        <v>0</v>
      </c>
      <c r="BY213" s="326">
        <f t="shared" si="279"/>
        <v>0</v>
      </c>
      <c r="BZ213" s="326">
        <f t="shared" si="305"/>
        <v>0</v>
      </c>
      <c r="CA213" s="329">
        <f t="shared" si="280"/>
        <v>0</v>
      </c>
      <c r="CB213" s="132"/>
      <c r="CC213" s="71">
        <v>200</v>
      </c>
      <c r="CD213" s="68">
        <f t="shared" si="281"/>
        <v>0</v>
      </c>
      <c r="CE213" s="132"/>
      <c r="CF213" s="68">
        <f t="shared" si="282"/>
        <v>0</v>
      </c>
      <c r="CG213" s="132"/>
      <c r="CH213" s="91"/>
      <c r="CI213" s="132"/>
      <c r="CJ213" s="68">
        <f t="shared" si="283"/>
        <v>0</v>
      </c>
      <c r="CK213" s="132"/>
      <c r="CL213" s="72">
        <f t="shared" si="284"/>
        <v>0</v>
      </c>
      <c r="CM213" s="132"/>
      <c r="CN213" s="72">
        <f t="shared" si="252"/>
        <v>0</v>
      </c>
      <c r="CO213" s="132"/>
      <c r="CP213" s="326">
        <f t="shared" si="306"/>
        <v>0</v>
      </c>
      <c r="CQ213" s="326">
        <f t="shared" si="307"/>
        <v>0</v>
      </c>
      <c r="CR213" s="326">
        <f t="shared" si="308"/>
        <v>0</v>
      </c>
      <c r="CS213" s="326">
        <f t="shared" si="285"/>
        <v>0</v>
      </c>
      <c r="CT213" s="326">
        <f t="shared" si="286"/>
        <v>0</v>
      </c>
      <c r="CU213" s="326">
        <f t="shared" si="309"/>
        <v>0</v>
      </c>
      <c r="CV213" s="329">
        <f t="shared" si="287"/>
        <v>0</v>
      </c>
      <c r="CW213" s="69"/>
      <c r="CX213" s="71">
        <v>200</v>
      </c>
      <c r="CY213" s="68">
        <f t="shared" si="288"/>
        <v>0</v>
      </c>
      <c r="CZ213" s="132"/>
      <c r="DA213" s="68">
        <f t="shared" si="289"/>
        <v>0</v>
      </c>
      <c r="DB213" s="132"/>
      <c r="DC213" s="91"/>
      <c r="DD213" s="132"/>
      <c r="DE213" s="68">
        <f t="shared" si="290"/>
        <v>0</v>
      </c>
      <c r="DF213" s="132"/>
      <c r="DG213" s="72">
        <f t="shared" si="291"/>
        <v>0</v>
      </c>
      <c r="DH213" s="132"/>
      <c r="DI213" s="72">
        <f t="shared" si="253"/>
        <v>0</v>
      </c>
      <c r="DJ213" s="72"/>
      <c r="DK213" s="326">
        <f t="shared" si="310"/>
        <v>0</v>
      </c>
      <c r="DL213" s="326">
        <f t="shared" si="311"/>
        <v>0</v>
      </c>
      <c r="DM213" s="326">
        <f t="shared" si="292"/>
        <v>0</v>
      </c>
      <c r="DN213" s="326">
        <f t="shared" si="293"/>
        <v>0</v>
      </c>
      <c r="DO213" s="326">
        <f t="shared" si="294"/>
        <v>0</v>
      </c>
      <c r="DP213" s="326">
        <f t="shared" si="312"/>
        <v>0</v>
      </c>
      <c r="DQ213" s="329">
        <f t="shared" si="313"/>
        <v>0</v>
      </c>
      <c r="DR213" s="72"/>
      <c r="DS213" s="372">
        <v>200</v>
      </c>
      <c r="DT213" s="68">
        <f t="shared" si="295"/>
        <v>0</v>
      </c>
      <c r="DV213" s="68">
        <f t="shared" si="296"/>
        <v>0</v>
      </c>
      <c r="DX213" s="91"/>
      <c r="DZ213" s="68">
        <f t="shared" si="297"/>
        <v>0</v>
      </c>
      <c r="EA213" s="132"/>
      <c r="EB213" s="72">
        <f t="shared" si="298"/>
        <v>0</v>
      </c>
      <c r="EC213" s="132"/>
      <c r="ED213" s="72">
        <f t="shared" si="254"/>
        <v>0</v>
      </c>
      <c r="EF213" s="364">
        <f t="shared" si="314"/>
        <v>0</v>
      </c>
      <c r="EG213" s="95">
        <f t="shared" si="315"/>
        <v>0</v>
      </c>
      <c r="EH213" s="379">
        <f>(INDEX('30 year Cash Flow'!$H$50:$AK$50,1,'Monthly Loan Amortization'!A213)/12)*$DV$9</f>
        <v>0</v>
      </c>
      <c r="EI213" s="326">
        <f t="shared" si="316"/>
        <v>0</v>
      </c>
      <c r="EJ213" s="326">
        <f t="shared" si="242"/>
        <v>0</v>
      </c>
      <c r="EK213" s="326">
        <f t="shared" si="317"/>
        <v>0</v>
      </c>
      <c r="EL213" s="329">
        <f t="shared" si="245"/>
        <v>0</v>
      </c>
      <c r="EM213" s="329"/>
      <c r="EN213" s="372">
        <v>200</v>
      </c>
      <c r="EO213" s="95">
        <f t="shared" si="299"/>
        <v>0</v>
      </c>
      <c r="EP213" s="132"/>
      <c r="EQ213" s="95">
        <f t="shared" si="300"/>
        <v>0</v>
      </c>
      <c r="ER213" s="132"/>
      <c r="ES213" s="91"/>
      <c r="ET213" s="132"/>
      <c r="EU213" s="95">
        <f t="shared" si="301"/>
        <v>0</v>
      </c>
      <c r="EV213" s="132"/>
      <c r="EW213" s="327">
        <f t="shared" si="302"/>
        <v>0</v>
      </c>
      <c r="EX213" s="132"/>
      <c r="EY213" s="327">
        <f t="shared" si="255"/>
        <v>0</v>
      </c>
      <c r="EZ213" s="132"/>
      <c r="FA213" s="364">
        <f t="shared" si="318"/>
        <v>0</v>
      </c>
      <c r="FB213" s="95">
        <f t="shared" si="319"/>
        <v>0</v>
      </c>
      <c r="FC213" s="379">
        <f>(INDEX('30 year Cash Flow'!$H$50:$AK$50,1,'Monthly Loan Amortization'!A213)/12)*$EQ$9</f>
        <v>0</v>
      </c>
      <c r="FD213" s="326">
        <f t="shared" si="243"/>
        <v>0</v>
      </c>
      <c r="FE213" s="326">
        <f t="shared" si="244"/>
        <v>0</v>
      </c>
      <c r="FF213" s="326">
        <f t="shared" si="320"/>
        <v>0</v>
      </c>
      <c r="FG213" s="329">
        <f t="shared" si="246"/>
        <v>0</v>
      </c>
    </row>
    <row r="214" spans="1:163" x14ac:dyDescent="0.25">
      <c r="A214" s="132">
        <f t="shared" si="303"/>
        <v>17</v>
      </c>
      <c r="B214" s="71">
        <v>201</v>
      </c>
      <c r="C214" s="68">
        <f t="shared" si="256"/>
        <v>0</v>
      </c>
      <c r="E214" s="68">
        <f t="shared" si="257"/>
        <v>0</v>
      </c>
      <c r="G214" s="91"/>
      <c r="I214" s="68">
        <f t="shared" si="258"/>
        <v>0</v>
      </c>
      <c r="K214" s="72">
        <f t="shared" si="259"/>
        <v>0</v>
      </c>
      <c r="M214" s="72">
        <f t="shared" si="247"/>
        <v>0</v>
      </c>
      <c r="N214" s="66"/>
      <c r="O214" s="69"/>
      <c r="Q214" s="71">
        <v>201</v>
      </c>
      <c r="R214" s="68">
        <f t="shared" si="260"/>
        <v>0</v>
      </c>
      <c r="T214" s="68">
        <f t="shared" si="261"/>
        <v>0</v>
      </c>
      <c r="V214" s="91"/>
      <c r="X214" s="68">
        <f t="shared" si="262"/>
        <v>0</v>
      </c>
      <c r="Z214" s="72">
        <f t="shared" si="263"/>
        <v>0</v>
      </c>
      <c r="AB214" s="72" t="e">
        <f t="shared" si="248"/>
        <v>#REF!</v>
      </c>
      <c r="AD214" s="69"/>
      <c r="AF214" s="71">
        <v>201</v>
      </c>
      <c r="AG214" s="68">
        <f t="shared" si="264"/>
        <v>0</v>
      </c>
      <c r="AI214" s="68">
        <f t="shared" si="265"/>
        <v>0</v>
      </c>
      <c r="AK214" s="91"/>
      <c r="AM214" s="68">
        <f t="shared" si="266"/>
        <v>0</v>
      </c>
      <c r="AO214" s="72">
        <f t="shared" si="267"/>
        <v>0</v>
      </c>
      <c r="AQ214" s="72" t="e">
        <f t="shared" si="249"/>
        <v>#REF!</v>
      </c>
      <c r="AS214" s="69"/>
      <c r="AU214" s="71">
        <v>201</v>
      </c>
      <c r="AV214" s="68">
        <f t="shared" si="268"/>
        <v>0</v>
      </c>
      <c r="AX214" s="68">
        <f t="shared" si="269"/>
        <v>0</v>
      </c>
      <c r="AZ214" s="91"/>
      <c r="BB214" s="68">
        <f t="shared" si="270"/>
        <v>0</v>
      </c>
      <c r="BD214" s="72">
        <f t="shared" si="271"/>
        <v>0</v>
      </c>
      <c r="BF214" s="72" t="e">
        <f t="shared" si="250"/>
        <v>#REF!</v>
      </c>
      <c r="BG214" s="72"/>
      <c r="BH214" s="71">
        <v>201</v>
      </c>
      <c r="BI214" s="68">
        <f t="shared" si="272"/>
        <v>0</v>
      </c>
      <c r="BJ214" s="132"/>
      <c r="BK214" s="68">
        <f t="shared" si="273"/>
        <v>0</v>
      </c>
      <c r="BL214" s="132"/>
      <c r="BM214" s="91"/>
      <c r="BN214" s="132"/>
      <c r="BO214" s="68">
        <f t="shared" si="274"/>
        <v>0</v>
      </c>
      <c r="BP214" s="132"/>
      <c r="BQ214" s="72">
        <f t="shared" si="275"/>
        <v>0</v>
      </c>
      <c r="BR214" s="132"/>
      <c r="BS214" s="72">
        <f t="shared" si="251"/>
        <v>0</v>
      </c>
      <c r="BT214" s="72"/>
      <c r="BU214" s="326">
        <f t="shared" si="304"/>
        <v>0</v>
      </c>
      <c r="BV214" s="326">
        <f t="shared" si="276"/>
        <v>0</v>
      </c>
      <c r="BW214" s="326">
        <f t="shared" si="277"/>
        <v>0</v>
      </c>
      <c r="BX214" s="326">
        <f t="shared" si="278"/>
        <v>0</v>
      </c>
      <c r="BY214" s="326">
        <f t="shared" si="279"/>
        <v>0</v>
      </c>
      <c r="BZ214" s="326">
        <f t="shared" si="305"/>
        <v>0</v>
      </c>
      <c r="CA214" s="329">
        <f t="shared" si="280"/>
        <v>0</v>
      </c>
      <c r="CB214" s="132"/>
      <c r="CC214" s="71">
        <v>201</v>
      </c>
      <c r="CD214" s="68">
        <f t="shared" si="281"/>
        <v>0</v>
      </c>
      <c r="CE214" s="132"/>
      <c r="CF214" s="68">
        <f t="shared" si="282"/>
        <v>0</v>
      </c>
      <c r="CG214" s="132"/>
      <c r="CH214" s="91"/>
      <c r="CI214" s="132"/>
      <c r="CJ214" s="68">
        <f t="shared" si="283"/>
        <v>0</v>
      </c>
      <c r="CK214" s="132"/>
      <c r="CL214" s="72">
        <f t="shared" si="284"/>
        <v>0</v>
      </c>
      <c r="CM214" s="132"/>
      <c r="CN214" s="72">
        <f t="shared" si="252"/>
        <v>0</v>
      </c>
      <c r="CO214" s="132"/>
      <c r="CP214" s="326">
        <f t="shared" si="306"/>
        <v>0</v>
      </c>
      <c r="CQ214" s="326">
        <f t="shared" si="307"/>
        <v>0</v>
      </c>
      <c r="CR214" s="326">
        <f t="shared" si="308"/>
        <v>0</v>
      </c>
      <c r="CS214" s="326">
        <f t="shared" si="285"/>
        <v>0</v>
      </c>
      <c r="CT214" s="326">
        <f t="shared" si="286"/>
        <v>0</v>
      </c>
      <c r="CU214" s="326">
        <f t="shared" si="309"/>
        <v>0</v>
      </c>
      <c r="CV214" s="329">
        <f t="shared" si="287"/>
        <v>0</v>
      </c>
      <c r="CW214" s="69"/>
      <c r="CX214" s="71">
        <v>201</v>
      </c>
      <c r="CY214" s="68">
        <f t="shared" si="288"/>
        <v>0</v>
      </c>
      <c r="CZ214" s="132"/>
      <c r="DA214" s="68">
        <f t="shared" si="289"/>
        <v>0</v>
      </c>
      <c r="DB214" s="132"/>
      <c r="DC214" s="91"/>
      <c r="DD214" s="132"/>
      <c r="DE214" s="68">
        <f t="shared" si="290"/>
        <v>0</v>
      </c>
      <c r="DF214" s="132"/>
      <c r="DG214" s="72">
        <f t="shared" si="291"/>
        <v>0</v>
      </c>
      <c r="DH214" s="132"/>
      <c r="DI214" s="72">
        <f t="shared" si="253"/>
        <v>0</v>
      </c>
      <c r="DJ214" s="72"/>
      <c r="DK214" s="326">
        <f t="shared" si="310"/>
        <v>0</v>
      </c>
      <c r="DL214" s="326">
        <f t="shared" si="311"/>
        <v>0</v>
      </c>
      <c r="DM214" s="326">
        <f t="shared" si="292"/>
        <v>0</v>
      </c>
      <c r="DN214" s="326">
        <f t="shared" si="293"/>
        <v>0</v>
      </c>
      <c r="DO214" s="326">
        <f t="shared" si="294"/>
        <v>0</v>
      </c>
      <c r="DP214" s="326">
        <f t="shared" si="312"/>
        <v>0</v>
      </c>
      <c r="DQ214" s="329">
        <f t="shared" si="313"/>
        <v>0</v>
      </c>
      <c r="DR214" s="72"/>
      <c r="DS214" s="372">
        <v>201</v>
      </c>
      <c r="DT214" s="68">
        <f t="shared" si="295"/>
        <v>0</v>
      </c>
      <c r="DV214" s="68">
        <f t="shared" si="296"/>
        <v>0</v>
      </c>
      <c r="DX214" s="91"/>
      <c r="DZ214" s="68">
        <f t="shared" si="297"/>
        <v>0</v>
      </c>
      <c r="EA214" s="132"/>
      <c r="EB214" s="72">
        <f t="shared" si="298"/>
        <v>0</v>
      </c>
      <c r="EC214" s="132"/>
      <c r="ED214" s="72">
        <f t="shared" si="254"/>
        <v>0</v>
      </c>
      <c r="EF214" s="364">
        <f t="shared" si="314"/>
        <v>0</v>
      </c>
      <c r="EG214" s="95">
        <f t="shared" si="315"/>
        <v>0</v>
      </c>
      <c r="EH214" s="379">
        <f>(INDEX('30 year Cash Flow'!$H$50:$AK$50,1,'Monthly Loan Amortization'!A214)/12)*$DV$9</f>
        <v>0</v>
      </c>
      <c r="EI214" s="326">
        <f t="shared" si="316"/>
        <v>0</v>
      </c>
      <c r="EJ214" s="326">
        <f t="shared" si="242"/>
        <v>0</v>
      </c>
      <c r="EK214" s="326">
        <f t="shared" si="317"/>
        <v>0</v>
      </c>
      <c r="EL214" s="329">
        <f t="shared" si="245"/>
        <v>0</v>
      </c>
      <c r="EM214" s="329"/>
      <c r="EN214" s="372">
        <v>201</v>
      </c>
      <c r="EO214" s="95">
        <f t="shared" si="299"/>
        <v>0</v>
      </c>
      <c r="EP214" s="132"/>
      <c r="EQ214" s="95">
        <f t="shared" si="300"/>
        <v>0</v>
      </c>
      <c r="ER214" s="132"/>
      <c r="ES214" s="91"/>
      <c r="ET214" s="132"/>
      <c r="EU214" s="95">
        <f t="shared" si="301"/>
        <v>0</v>
      </c>
      <c r="EV214" s="132"/>
      <c r="EW214" s="327">
        <f t="shared" si="302"/>
        <v>0</v>
      </c>
      <c r="EX214" s="132"/>
      <c r="EY214" s="327">
        <f t="shared" si="255"/>
        <v>0</v>
      </c>
      <c r="EZ214" s="132"/>
      <c r="FA214" s="364">
        <f t="shared" si="318"/>
        <v>0</v>
      </c>
      <c r="FB214" s="95">
        <f t="shared" si="319"/>
        <v>0</v>
      </c>
      <c r="FC214" s="379">
        <f>(INDEX('30 year Cash Flow'!$H$50:$AK$50,1,'Monthly Loan Amortization'!A214)/12)*$EQ$9</f>
        <v>0</v>
      </c>
      <c r="FD214" s="326">
        <f t="shared" si="243"/>
        <v>0</v>
      </c>
      <c r="FE214" s="326">
        <f t="shared" si="244"/>
        <v>0</v>
      </c>
      <c r="FF214" s="326">
        <f t="shared" si="320"/>
        <v>0</v>
      </c>
      <c r="FG214" s="329">
        <f t="shared" si="246"/>
        <v>0</v>
      </c>
    </row>
    <row r="215" spans="1:163" x14ac:dyDescent="0.25">
      <c r="A215" s="132">
        <f t="shared" si="303"/>
        <v>17</v>
      </c>
      <c r="B215" s="71">
        <v>202</v>
      </c>
      <c r="C215" s="68">
        <f t="shared" si="256"/>
        <v>0</v>
      </c>
      <c r="E215" s="68">
        <f t="shared" si="257"/>
        <v>0</v>
      </c>
      <c r="G215" s="91"/>
      <c r="I215" s="68">
        <f t="shared" si="258"/>
        <v>0</v>
      </c>
      <c r="K215" s="72">
        <f t="shared" si="259"/>
        <v>0</v>
      </c>
      <c r="M215" s="72">
        <f t="shared" si="247"/>
        <v>0</v>
      </c>
      <c r="N215" s="66"/>
      <c r="O215" s="69"/>
      <c r="Q215" s="71">
        <v>202</v>
      </c>
      <c r="R215" s="68">
        <f t="shared" si="260"/>
        <v>0</v>
      </c>
      <c r="T215" s="68">
        <f t="shared" si="261"/>
        <v>0</v>
      </c>
      <c r="V215" s="91"/>
      <c r="X215" s="68">
        <f t="shared" si="262"/>
        <v>0</v>
      </c>
      <c r="Z215" s="72">
        <f t="shared" si="263"/>
        <v>0</v>
      </c>
      <c r="AB215" s="72" t="e">
        <f t="shared" si="248"/>
        <v>#REF!</v>
      </c>
      <c r="AD215" s="69"/>
      <c r="AF215" s="71">
        <v>202</v>
      </c>
      <c r="AG215" s="68">
        <f t="shared" si="264"/>
        <v>0</v>
      </c>
      <c r="AI215" s="68">
        <f t="shared" si="265"/>
        <v>0</v>
      </c>
      <c r="AK215" s="91"/>
      <c r="AM215" s="68">
        <f t="shared" si="266"/>
        <v>0</v>
      </c>
      <c r="AO215" s="72">
        <f t="shared" si="267"/>
        <v>0</v>
      </c>
      <c r="AQ215" s="72" t="e">
        <f t="shared" si="249"/>
        <v>#REF!</v>
      </c>
      <c r="AS215" s="69"/>
      <c r="AU215" s="71">
        <v>202</v>
      </c>
      <c r="AV215" s="68">
        <f t="shared" si="268"/>
        <v>0</v>
      </c>
      <c r="AX215" s="68">
        <f t="shared" si="269"/>
        <v>0</v>
      </c>
      <c r="AZ215" s="91"/>
      <c r="BB215" s="68">
        <f t="shared" si="270"/>
        <v>0</v>
      </c>
      <c r="BD215" s="72">
        <f t="shared" si="271"/>
        <v>0</v>
      </c>
      <c r="BF215" s="72" t="e">
        <f t="shared" si="250"/>
        <v>#REF!</v>
      </c>
      <c r="BG215" s="72"/>
      <c r="BH215" s="71">
        <v>202</v>
      </c>
      <c r="BI215" s="68">
        <f t="shared" si="272"/>
        <v>0</v>
      </c>
      <c r="BJ215" s="132"/>
      <c r="BK215" s="68">
        <f t="shared" si="273"/>
        <v>0</v>
      </c>
      <c r="BL215" s="132"/>
      <c r="BM215" s="91"/>
      <c r="BN215" s="132"/>
      <c r="BO215" s="68">
        <f t="shared" si="274"/>
        <v>0</v>
      </c>
      <c r="BP215" s="132"/>
      <c r="BQ215" s="72">
        <f t="shared" si="275"/>
        <v>0</v>
      </c>
      <c r="BR215" s="132"/>
      <c r="BS215" s="72">
        <f t="shared" si="251"/>
        <v>0</v>
      </c>
      <c r="BT215" s="72"/>
      <c r="BU215" s="326">
        <f t="shared" si="304"/>
        <v>0</v>
      </c>
      <c r="BV215" s="326">
        <f t="shared" si="276"/>
        <v>0</v>
      </c>
      <c r="BW215" s="326">
        <f t="shared" si="277"/>
        <v>0</v>
      </c>
      <c r="BX215" s="326">
        <f t="shared" si="278"/>
        <v>0</v>
      </c>
      <c r="BY215" s="326">
        <f t="shared" si="279"/>
        <v>0</v>
      </c>
      <c r="BZ215" s="326">
        <f t="shared" si="305"/>
        <v>0</v>
      </c>
      <c r="CA215" s="329">
        <f t="shared" si="280"/>
        <v>0</v>
      </c>
      <c r="CB215" s="132"/>
      <c r="CC215" s="71">
        <v>202</v>
      </c>
      <c r="CD215" s="68">
        <f t="shared" si="281"/>
        <v>0</v>
      </c>
      <c r="CE215" s="132"/>
      <c r="CF215" s="68">
        <f t="shared" si="282"/>
        <v>0</v>
      </c>
      <c r="CG215" s="132"/>
      <c r="CH215" s="91"/>
      <c r="CI215" s="132"/>
      <c r="CJ215" s="68">
        <f t="shared" si="283"/>
        <v>0</v>
      </c>
      <c r="CK215" s="132"/>
      <c r="CL215" s="72">
        <f t="shared" si="284"/>
        <v>0</v>
      </c>
      <c r="CM215" s="132"/>
      <c r="CN215" s="72">
        <f t="shared" si="252"/>
        <v>0</v>
      </c>
      <c r="CO215" s="132"/>
      <c r="CP215" s="326">
        <f t="shared" si="306"/>
        <v>0</v>
      </c>
      <c r="CQ215" s="326">
        <f t="shared" si="307"/>
        <v>0</v>
      </c>
      <c r="CR215" s="326">
        <f t="shared" si="308"/>
        <v>0</v>
      </c>
      <c r="CS215" s="326">
        <f t="shared" si="285"/>
        <v>0</v>
      </c>
      <c r="CT215" s="326">
        <f t="shared" si="286"/>
        <v>0</v>
      </c>
      <c r="CU215" s="326">
        <f t="shared" si="309"/>
        <v>0</v>
      </c>
      <c r="CV215" s="329">
        <f t="shared" si="287"/>
        <v>0</v>
      </c>
      <c r="CW215" s="69"/>
      <c r="CX215" s="71">
        <v>202</v>
      </c>
      <c r="CY215" s="68">
        <f t="shared" si="288"/>
        <v>0</v>
      </c>
      <c r="CZ215" s="132"/>
      <c r="DA215" s="68">
        <f t="shared" si="289"/>
        <v>0</v>
      </c>
      <c r="DB215" s="132"/>
      <c r="DC215" s="91"/>
      <c r="DD215" s="132"/>
      <c r="DE215" s="68">
        <f t="shared" si="290"/>
        <v>0</v>
      </c>
      <c r="DF215" s="132"/>
      <c r="DG215" s="72">
        <f t="shared" si="291"/>
        <v>0</v>
      </c>
      <c r="DH215" s="132"/>
      <c r="DI215" s="72">
        <f t="shared" si="253"/>
        <v>0</v>
      </c>
      <c r="DJ215" s="72"/>
      <c r="DK215" s="326">
        <f t="shared" si="310"/>
        <v>0</v>
      </c>
      <c r="DL215" s="326">
        <f t="shared" si="311"/>
        <v>0</v>
      </c>
      <c r="DM215" s="326">
        <f t="shared" si="292"/>
        <v>0</v>
      </c>
      <c r="DN215" s="326">
        <f t="shared" si="293"/>
        <v>0</v>
      </c>
      <c r="DO215" s="326">
        <f t="shared" si="294"/>
        <v>0</v>
      </c>
      <c r="DP215" s="326">
        <f t="shared" si="312"/>
        <v>0</v>
      </c>
      <c r="DQ215" s="329">
        <f t="shared" si="313"/>
        <v>0</v>
      </c>
      <c r="DR215" s="72"/>
      <c r="DS215" s="372">
        <v>202</v>
      </c>
      <c r="DT215" s="68">
        <f t="shared" si="295"/>
        <v>0</v>
      </c>
      <c r="DV215" s="68">
        <f t="shared" si="296"/>
        <v>0</v>
      </c>
      <c r="DX215" s="91"/>
      <c r="DZ215" s="68">
        <f t="shared" si="297"/>
        <v>0</v>
      </c>
      <c r="EA215" s="132"/>
      <c r="EB215" s="72">
        <f t="shared" si="298"/>
        <v>0</v>
      </c>
      <c r="EC215" s="132"/>
      <c r="ED215" s="72">
        <f t="shared" si="254"/>
        <v>0</v>
      </c>
      <c r="EF215" s="364">
        <f t="shared" si="314"/>
        <v>0</v>
      </c>
      <c r="EG215" s="95">
        <f t="shared" si="315"/>
        <v>0</v>
      </c>
      <c r="EH215" s="379">
        <f>(INDEX('30 year Cash Flow'!$H$50:$AK$50,1,'Monthly Loan Amortization'!A215)/12)*$DV$9</f>
        <v>0</v>
      </c>
      <c r="EI215" s="326">
        <f t="shared" si="316"/>
        <v>0</v>
      </c>
      <c r="EJ215" s="326">
        <f t="shared" si="242"/>
        <v>0</v>
      </c>
      <c r="EK215" s="326">
        <f t="shared" si="317"/>
        <v>0</v>
      </c>
      <c r="EL215" s="329">
        <f t="shared" si="245"/>
        <v>0</v>
      </c>
      <c r="EM215" s="329"/>
      <c r="EN215" s="372">
        <v>202</v>
      </c>
      <c r="EO215" s="95">
        <f t="shared" si="299"/>
        <v>0</v>
      </c>
      <c r="EP215" s="132"/>
      <c r="EQ215" s="95">
        <f t="shared" si="300"/>
        <v>0</v>
      </c>
      <c r="ER215" s="132"/>
      <c r="ES215" s="91"/>
      <c r="ET215" s="132"/>
      <c r="EU215" s="95">
        <f t="shared" si="301"/>
        <v>0</v>
      </c>
      <c r="EV215" s="132"/>
      <c r="EW215" s="327">
        <f t="shared" si="302"/>
        <v>0</v>
      </c>
      <c r="EX215" s="132"/>
      <c r="EY215" s="327">
        <f t="shared" si="255"/>
        <v>0</v>
      </c>
      <c r="EZ215" s="132"/>
      <c r="FA215" s="364">
        <f t="shared" si="318"/>
        <v>0</v>
      </c>
      <c r="FB215" s="95">
        <f t="shared" si="319"/>
        <v>0</v>
      </c>
      <c r="FC215" s="379">
        <f>(INDEX('30 year Cash Flow'!$H$50:$AK$50,1,'Monthly Loan Amortization'!A215)/12)*$EQ$9</f>
        <v>0</v>
      </c>
      <c r="FD215" s="326">
        <f t="shared" si="243"/>
        <v>0</v>
      </c>
      <c r="FE215" s="326">
        <f t="shared" si="244"/>
        <v>0</v>
      </c>
      <c r="FF215" s="326">
        <f t="shared" si="320"/>
        <v>0</v>
      </c>
      <c r="FG215" s="329">
        <f t="shared" si="246"/>
        <v>0</v>
      </c>
    </row>
    <row r="216" spans="1:163" x14ac:dyDescent="0.25">
      <c r="A216" s="132">
        <f t="shared" si="303"/>
        <v>17</v>
      </c>
      <c r="B216" s="71">
        <v>203</v>
      </c>
      <c r="C216" s="68">
        <f t="shared" si="256"/>
        <v>0</v>
      </c>
      <c r="E216" s="68">
        <f t="shared" si="257"/>
        <v>0</v>
      </c>
      <c r="G216" s="91"/>
      <c r="I216" s="68">
        <f t="shared" si="258"/>
        <v>0</v>
      </c>
      <c r="K216" s="72">
        <f t="shared" si="259"/>
        <v>0</v>
      </c>
      <c r="M216" s="72">
        <f t="shared" si="247"/>
        <v>0</v>
      </c>
      <c r="N216" s="66"/>
      <c r="O216" s="69"/>
      <c r="Q216" s="71">
        <v>203</v>
      </c>
      <c r="R216" s="68">
        <f t="shared" si="260"/>
        <v>0</v>
      </c>
      <c r="T216" s="68">
        <f t="shared" si="261"/>
        <v>0</v>
      </c>
      <c r="V216" s="91"/>
      <c r="X216" s="68">
        <f t="shared" si="262"/>
        <v>0</v>
      </c>
      <c r="Z216" s="72">
        <f t="shared" si="263"/>
        <v>0</v>
      </c>
      <c r="AB216" s="72" t="e">
        <f t="shared" si="248"/>
        <v>#REF!</v>
      </c>
      <c r="AD216" s="69"/>
      <c r="AF216" s="71">
        <v>203</v>
      </c>
      <c r="AG216" s="68">
        <f t="shared" si="264"/>
        <v>0</v>
      </c>
      <c r="AI216" s="68">
        <f t="shared" si="265"/>
        <v>0</v>
      </c>
      <c r="AK216" s="91"/>
      <c r="AM216" s="68">
        <f t="shared" si="266"/>
        <v>0</v>
      </c>
      <c r="AO216" s="72">
        <f t="shared" si="267"/>
        <v>0</v>
      </c>
      <c r="AQ216" s="72" t="e">
        <f t="shared" si="249"/>
        <v>#REF!</v>
      </c>
      <c r="AS216" s="69"/>
      <c r="AU216" s="71">
        <v>203</v>
      </c>
      <c r="AV216" s="68">
        <f t="shared" si="268"/>
        <v>0</v>
      </c>
      <c r="AX216" s="68">
        <f t="shared" si="269"/>
        <v>0</v>
      </c>
      <c r="AZ216" s="91"/>
      <c r="BB216" s="68">
        <f t="shared" si="270"/>
        <v>0</v>
      </c>
      <c r="BD216" s="72">
        <f t="shared" si="271"/>
        <v>0</v>
      </c>
      <c r="BF216" s="72" t="e">
        <f t="shared" si="250"/>
        <v>#REF!</v>
      </c>
      <c r="BG216" s="72"/>
      <c r="BH216" s="71">
        <v>203</v>
      </c>
      <c r="BI216" s="68">
        <f t="shared" si="272"/>
        <v>0</v>
      </c>
      <c r="BJ216" s="132"/>
      <c r="BK216" s="68">
        <f t="shared" si="273"/>
        <v>0</v>
      </c>
      <c r="BL216" s="132"/>
      <c r="BM216" s="91"/>
      <c r="BN216" s="132"/>
      <c r="BO216" s="68">
        <f t="shared" si="274"/>
        <v>0</v>
      </c>
      <c r="BP216" s="132"/>
      <c r="BQ216" s="72">
        <f t="shared" si="275"/>
        <v>0</v>
      </c>
      <c r="BR216" s="132"/>
      <c r="BS216" s="72">
        <f t="shared" si="251"/>
        <v>0</v>
      </c>
      <c r="BT216" s="72"/>
      <c r="BU216" s="326">
        <f t="shared" si="304"/>
        <v>0</v>
      </c>
      <c r="BV216" s="326">
        <f t="shared" si="276"/>
        <v>0</v>
      </c>
      <c r="BW216" s="326">
        <f t="shared" si="277"/>
        <v>0</v>
      </c>
      <c r="BX216" s="326">
        <f t="shared" si="278"/>
        <v>0</v>
      </c>
      <c r="BY216" s="326">
        <f t="shared" si="279"/>
        <v>0</v>
      </c>
      <c r="BZ216" s="326">
        <f t="shared" si="305"/>
        <v>0</v>
      </c>
      <c r="CA216" s="329">
        <f t="shared" si="280"/>
        <v>0</v>
      </c>
      <c r="CB216" s="132"/>
      <c r="CC216" s="71">
        <v>203</v>
      </c>
      <c r="CD216" s="68">
        <f t="shared" si="281"/>
        <v>0</v>
      </c>
      <c r="CE216" s="132"/>
      <c r="CF216" s="68">
        <f t="shared" si="282"/>
        <v>0</v>
      </c>
      <c r="CG216" s="132"/>
      <c r="CH216" s="91"/>
      <c r="CI216" s="132"/>
      <c r="CJ216" s="68">
        <f t="shared" si="283"/>
        <v>0</v>
      </c>
      <c r="CK216" s="132"/>
      <c r="CL216" s="72">
        <f t="shared" si="284"/>
        <v>0</v>
      </c>
      <c r="CM216" s="132"/>
      <c r="CN216" s="72">
        <f t="shared" si="252"/>
        <v>0</v>
      </c>
      <c r="CO216" s="132"/>
      <c r="CP216" s="326">
        <f t="shared" si="306"/>
        <v>0</v>
      </c>
      <c r="CQ216" s="326">
        <f t="shared" si="307"/>
        <v>0</v>
      </c>
      <c r="CR216" s="326">
        <f t="shared" si="308"/>
        <v>0</v>
      </c>
      <c r="CS216" s="326">
        <f t="shared" si="285"/>
        <v>0</v>
      </c>
      <c r="CT216" s="326">
        <f t="shared" si="286"/>
        <v>0</v>
      </c>
      <c r="CU216" s="326">
        <f t="shared" si="309"/>
        <v>0</v>
      </c>
      <c r="CV216" s="329">
        <f t="shared" si="287"/>
        <v>0</v>
      </c>
      <c r="CW216" s="69"/>
      <c r="CX216" s="71">
        <v>203</v>
      </c>
      <c r="CY216" s="68">
        <f t="shared" si="288"/>
        <v>0</v>
      </c>
      <c r="CZ216" s="132"/>
      <c r="DA216" s="68">
        <f t="shared" si="289"/>
        <v>0</v>
      </c>
      <c r="DB216" s="132"/>
      <c r="DC216" s="91"/>
      <c r="DD216" s="132"/>
      <c r="DE216" s="68">
        <f t="shared" si="290"/>
        <v>0</v>
      </c>
      <c r="DF216" s="132"/>
      <c r="DG216" s="72">
        <f t="shared" si="291"/>
        <v>0</v>
      </c>
      <c r="DH216" s="132"/>
      <c r="DI216" s="72">
        <f t="shared" si="253"/>
        <v>0</v>
      </c>
      <c r="DJ216" s="72"/>
      <c r="DK216" s="326">
        <f t="shared" si="310"/>
        <v>0</v>
      </c>
      <c r="DL216" s="326">
        <f t="shared" si="311"/>
        <v>0</v>
      </c>
      <c r="DM216" s="326">
        <f t="shared" si="292"/>
        <v>0</v>
      </c>
      <c r="DN216" s="326">
        <f t="shared" si="293"/>
        <v>0</v>
      </c>
      <c r="DO216" s="326">
        <f t="shared" si="294"/>
        <v>0</v>
      </c>
      <c r="DP216" s="326">
        <f t="shared" si="312"/>
        <v>0</v>
      </c>
      <c r="DQ216" s="329">
        <f t="shared" si="313"/>
        <v>0</v>
      </c>
      <c r="DR216" s="72"/>
      <c r="DS216" s="372">
        <v>203</v>
      </c>
      <c r="DT216" s="68">
        <f t="shared" si="295"/>
        <v>0</v>
      </c>
      <c r="DV216" s="68">
        <f t="shared" si="296"/>
        <v>0</v>
      </c>
      <c r="DX216" s="91"/>
      <c r="DZ216" s="68">
        <f t="shared" si="297"/>
        <v>0</v>
      </c>
      <c r="EA216" s="132"/>
      <c r="EB216" s="72">
        <f t="shared" si="298"/>
        <v>0</v>
      </c>
      <c r="EC216" s="132"/>
      <c r="ED216" s="72">
        <f t="shared" si="254"/>
        <v>0</v>
      </c>
      <c r="EF216" s="364">
        <f t="shared" si="314"/>
        <v>0</v>
      </c>
      <c r="EG216" s="95">
        <f t="shared" si="315"/>
        <v>0</v>
      </c>
      <c r="EH216" s="379">
        <f>(INDEX('30 year Cash Flow'!$H$50:$AK$50,1,'Monthly Loan Amortization'!A216)/12)*$DV$9</f>
        <v>0</v>
      </c>
      <c r="EI216" s="326">
        <f t="shared" si="316"/>
        <v>0</v>
      </c>
      <c r="EJ216" s="326">
        <f t="shared" si="242"/>
        <v>0</v>
      </c>
      <c r="EK216" s="326">
        <f t="shared" si="317"/>
        <v>0</v>
      </c>
      <c r="EL216" s="329">
        <f t="shared" si="245"/>
        <v>0</v>
      </c>
      <c r="EM216" s="329"/>
      <c r="EN216" s="372">
        <v>203</v>
      </c>
      <c r="EO216" s="95">
        <f t="shared" si="299"/>
        <v>0</v>
      </c>
      <c r="EP216" s="132"/>
      <c r="EQ216" s="95">
        <f t="shared" si="300"/>
        <v>0</v>
      </c>
      <c r="ER216" s="132"/>
      <c r="ES216" s="91"/>
      <c r="ET216" s="132"/>
      <c r="EU216" s="95">
        <f t="shared" si="301"/>
        <v>0</v>
      </c>
      <c r="EV216" s="132"/>
      <c r="EW216" s="327">
        <f t="shared" si="302"/>
        <v>0</v>
      </c>
      <c r="EX216" s="132"/>
      <c r="EY216" s="327">
        <f t="shared" si="255"/>
        <v>0</v>
      </c>
      <c r="EZ216" s="132"/>
      <c r="FA216" s="364">
        <f t="shared" si="318"/>
        <v>0</v>
      </c>
      <c r="FB216" s="95">
        <f t="shared" si="319"/>
        <v>0</v>
      </c>
      <c r="FC216" s="379">
        <f>(INDEX('30 year Cash Flow'!$H$50:$AK$50,1,'Monthly Loan Amortization'!A216)/12)*$EQ$9</f>
        <v>0</v>
      </c>
      <c r="FD216" s="326">
        <f t="shared" si="243"/>
        <v>0</v>
      </c>
      <c r="FE216" s="326">
        <f t="shared" si="244"/>
        <v>0</v>
      </c>
      <c r="FF216" s="326">
        <f t="shared" si="320"/>
        <v>0</v>
      </c>
      <c r="FG216" s="329">
        <f t="shared" si="246"/>
        <v>0</v>
      </c>
    </row>
    <row r="217" spans="1:163" x14ac:dyDescent="0.25">
      <c r="A217" s="132">
        <f t="shared" si="303"/>
        <v>17</v>
      </c>
      <c r="B217" s="71">
        <v>204</v>
      </c>
      <c r="C217" s="68">
        <f t="shared" si="256"/>
        <v>0</v>
      </c>
      <c r="E217" s="68">
        <f t="shared" si="257"/>
        <v>0</v>
      </c>
      <c r="G217" s="91"/>
      <c r="I217" s="68">
        <f t="shared" si="258"/>
        <v>0</v>
      </c>
      <c r="K217" s="72">
        <f t="shared" si="259"/>
        <v>0</v>
      </c>
      <c r="M217" s="72">
        <f t="shared" si="247"/>
        <v>0</v>
      </c>
      <c r="N217" s="66"/>
      <c r="O217" s="69"/>
      <c r="Q217" s="71">
        <v>204</v>
      </c>
      <c r="R217" s="68">
        <f t="shared" si="260"/>
        <v>0</v>
      </c>
      <c r="T217" s="68">
        <f t="shared" si="261"/>
        <v>0</v>
      </c>
      <c r="V217" s="91"/>
      <c r="X217" s="68">
        <f t="shared" si="262"/>
        <v>0</v>
      </c>
      <c r="Z217" s="72">
        <f t="shared" si="263"/>
        <v>0</v>
      </c>
      <c r="AB217" s="72" t="e">
        <f t="shared" si="248"/>
        <v>#REF!</v>
      </c>
      <c r="AD217" s="69"/>
      <c r="AF217" s="71">
        <v>204</v>
      </c>
      <c r="AG217" s="68">
        <f t="shared" si="264"/>
        <v>0</v>
      </c>
      <c r="AI217" s="68">
        <f t="shared" si="265"/>
        <v>0</v>
      </c>
      <c r="AK217" s="91"/>
      <c r="AM217" s="68">
        <f t="shared" si="266"/>
        <v>0</v>
      </c>
      <c r="AO217" s="72">
        <f t="shared" si="267"/>
        <v>0</v>
      </c>
      <c r="AQ217" s="72" t="e">
        <f t="shared" si="249"/>
        <v>#REF!</v>
      </c>
      <c r="AS217" s="69"/>
      <c r="AU217" s="71">
        <v>204</v>
      </c>
      <c r="AV217" s="68">
        <f t="shared" si="268"/>
        <v>0</v>
      </c>
      <c r="AX217" s="68">
        <f t="shared" si="269"/>
        <v>0</v>
      </c>
      <c r="AZ217" s="91"/>
      <c r="BB217" s="68">
        <f t="shared" si="270"/>
        <v>0</v>
      </c>
      <c r="BD217" s="72">
        <f t="shared" si="271"/>
        <v>0</v>
      </c>
      <c r="BF217" s="72" t="e">
        <f t="shared" si="250"/>
        <v>#REF!</v>
      </c>
      <c r="BG217" s="72"/>
      <c r="BH217" s="71">
        <v>204</v>
      </c>
      <c r="BI217" s="68">
        <f t="shared" si="272"/>
        <v>0</v>
      </c>
      <c r="BJ217" s="132"/>
      <c r="BK217" s="68">
        <f t="shared" si="273"/>
        <v>0</v>
      </c>
      <c r="BL217" s="132"/>
      <c r="BM217" s="91"/>
      <c r="BN217" s="132"/>
      <c r="BO217" s="68">
        <f t="shared" si="274"/>
        <v>0</v>
      </c>
      <c r="BP217" s="132"/>
      <c r="BQ217" s="72">
        <f t="shared" si="275"/>
        <v>0</v>
      </c>
      <c r="BR217" s="132"/>
      <c r="BS217" s="72">
        <f t="shared" si="251"/>
        <v>0</v>
      </c>
      <c r="BT217" s="72"/>
      <c r="BU217" s="326">
        <f t="shared" si="304"/>
        <v>0</v>
      </c>
      <c r="BV217" s="326">
        <f t="shared" si="276"/>
        <v>0</v>
      </c>
      <c r="BW217" s="326">
        <f t="shared" si="277"/>
        <v>0</v>
      </c>
      <c r="BX217" s="326">
        <f t="shared" si="278"/>
        <v>0</v>
      </c>
      <c r="BY217" s="326">
        <f t="shared" si="279"/>
        <v>0</v>
      </c>
      <c r="BZ217" s="326">
        <f t="shared" si="305"/>
        <v>0</v>
      </c>
      <c r="CA217" s="329">
        <f t="shared" si="280"/>
        <v>0</v>
      </c>
      <c r="CB217" s="132"/>
      <c r="CC217" s="71">
        <v>204</v>
      </c>
      <c r="CD217" s="68">
        <f t="shared" si="281"/>
        <v>0</v>
      </c>
      <c r="CE217" s="132"/>
      <c r="CF217" s="68">
        <f t="shared" si="282"/>
        <v>0</v>
      </c>
      <c r="CG217" s="132"/>
      <c r="CH217" s="91"/>
      <c r="CI217" s="132"/>
      <c r="CJ217" s="68">
        <f t="shared" si="283"/>
        <v>0</v>
      </c>
      <c r="CK217" s="132"/>
      <c r="CL217" s="72">
        <f t="shared" si="284"/>
        <v>0</v>
      </c>
      <c r="CM217" s="132"/>
      <c r="CN217" s="72">
        <f t="shared" si="252"/>
        <v>0</v>
      </c>
      <c r="CO217" s="132"/>
      <c r="CP217" s="326">
        <f t="shared" si="306"/>
        <v>0</v>
      </c>
      <c r="CQ217" s="326">
        <f t="shared" si="307"/>
        <v>0</v>
      </c>
      <c r="CR217" s="326">
        <f t="shared" si="308"/>
        <v>0</v>
      </c>
      <c r="CS217" s="326">
        <f t="shared" si="285"/>
        <v>0</v>
      </c>
      <c r="CT217" s="326">
        <f t="shared" si="286"/>
        <v>0</v>
      </c>
      <c r="CU217" s="326">
        <f t="shared" si="309"/>
        <v>0</v>
      </c>
      <c r="CV217" s="329">
        <f t="shared" si="287"/>
        <v>0</v>
      </c>
      <c r="CW217" s="69"/>
      <c r="CX217" s="71">
        <v>204</v>
      </c>
      <c r="CY217" s="68">
        <f t="shared" si="288"/>
        <v>0</v>
      </c>
      <c r="CZ217" s="132"/>
      <c r="DA217" s="68">
        <f t="shared" si="289"/>
        <v>0</v>
      </c>
      <c r="DB217" s="132"/>
      <c r="DC217" s="91"/>
      <c r="DD217" s="132"/>
      <c r="DE217" s="68">
        <f t="shared" si="290"/>
        <v>0</v>
      </c>
      <c r="DF217" s="132"/>
      <c r="DG217" s="72">
        <f t="shared" si="291"/>
        <v>0</v>
      </c>
      <c r="DH217" s="132"/>
      <c r="DI217" s="72">
        <f t="shared" si="253"/>
        <v>0</v>
      </c>
      <c r="DJ217" s="72"/>
      <c r="DK217" s="326">
        <f t="shared" si="310"/>
        <v>0</v>
      </c>
      <c r="DL217" s="326">
        <f t="shared" si="311"/>
        <v>0</v>
      </c>
      <c r="DM217" s="326">
        <f t="shared" si="292"/>
        <v>0</v>
      </c>
      <c r="DN217" s="326">
        <f t="shared" si="293"/>
        <v>0</v>
      </c>
      <c r="DO217" s="326">
        <f t="shared" si="294"/>
        <v>0</v>
      </c>
      <c r="DP217" s="326">
        <f t="shared" si="312"/>
        <v>0</v>
      </c>
      <c r="DQ217" s="329">
        <f t="shared" si="313"/>
        <v>0</v>
      </c>
      <c r="DR217" s="72"/>
      <c r="DS217" s="372">
        <v>204</v>
      </c>
      <c r="DT217" s="68">
        <f t="shared" si="295"/>
        <v>0</v>
      </c>
      <c r="DV217" s="68">
        <f t="shared" si="296"/>
        <v>0</v>
      </c>
      <c r="DX217" s="91"/>
      <c r="DZ217" s="68">
        <f t="shared" si="297"/>
        <v>0</v>
      </c>
      <c r="EA217" s="132"/>
      <c r="EB217" s="72">
        <f t="shared" si="298"/>
        <v>0</v>
      </c>
      <c r="EC217" s="132"/>
      <c r="ED217" s="72">
        <f t="shared" si="254"/>
        <v>0</v>
      </c>
      <c r="EF217" s="364">
        <f t="shared" si="314"/>
        <v>0</v>
      </c>
      <c r="EG217" s="95">
        <f t="shared" si="315"/>
        <v>0</v>
      </c>
      <c r="EH217" s="379">
        <f>(INDEX('30 year Cash Flow'!$H$50:$AK$50,1,'Monthly Loan Amortization'!A217)/12)*$DV$9</f>
        <v>0</v>
      </c>
      <c r="EI217" s="326">
        <f t="shared" si="316"/>
        <v>0</v>
      </c>
      <c r="EJ217" s="326">
        <f t="shared" si="242"/>
        <v>0</v>
      </c>
      <c r="EK217" s="326">
        <f t="shared" si="317"/>
        <v>0</v>
      </c>
      <c r="EL217" s="329">
        <f t="shared" si="245"/>
        <v>0</v>
      </c>
      <c r="EM217" s="329"/>
      <c r="EN217" s="372">
        <v>204</v>
      </c>
      <c r="EO217" s="95">
        <f t="shared" si="299"/>
        <v>0</v>
      </c>
      <c r="EP217" s="132"/>
      <c r="EQ217" s="95">
        <f t="shared" si="300"/>
        <v>0</v>
      </c>
      <c r="ER217" s="132"/>
      <c r="ES217" s="91"/>
      <c r="ET217" s="132"/>
      <c r="EU217" s="95">
        <f t="shared" si="301"/>
        <v>0</v>
      </c>
      <c r="EV217" s="132"/>
      <c r="EW217" s="327">
        <f t="shared" si="302"/>
        <v>0</v>
      </c>
      <c r="EX217" s="132"/>
      <c r="EY217" s="327">
        <f t="shared" si="255"/>
        <v>0</v>
      </c>
      <c r="EZ217" s="132"/>
      <c r="FA217" s="364">
        <f t="shared" si="318"/>
        <v>0</v>
      </c>
      <c r="FB217" s="95">
        <f t="shared" si="319"/>
        <v>0</v>
      </c>
      <c r="FC217" s="379">
        <f>(INDEX('30 year Cash Flow'!$H$50:$AK$50,1,'Monthly Loan Amortization'!A217)/12)*$EQ$9</f>
        <v>0</v>
      </c>
      <c r="FD217" s="326">
        <f t="shared" si="243"/>
        <v>0</v>
      </c>
      <c r="FE217" s="326">
        <f t="shared" si="244"/>
        <v>0</v>
      </c>
      <c r="FF217" s="326">
        <f t="shared" si="320"/>
        <v>0</v>
      </c>
      <c r="FG217" s="329">
        <f t="shared" si="246"/>
        <v>0</v>
      </c>
    </row>
    <row r="218" spans="1:163" x14ac:dyDescent="0.25">
      <c r="A218" s="132">
        <f t="shared" si="303"/>
        <v>18</v>
      </c>
      <c r="B218" s="71">
        <v>205</v>
      </c>
      <c r="C218" s="68">
        <f t="shared" si="256"/>
        <v>0</v>
      </c>
      <c r="E218" s="68">
        <f t="shared" si="257"/>
        <v>0</v>
      </c>
      <c r="G218" s="91"/>
      <c r="I218" s="68">
        <f t="shared" si="258"/>
        <v>0</v>
      </c>
      <c r="K218" s="72">
        <f t="shared" si="259"/>
        <v>0</v>
      </c>
      <c r="M218" s="72">
        <f t="shared" si="247"/>
        <v>0</v>
      </c>
      <c r="N218" s="66"/>
      <c r="O218" s="69"/>
      <c r="Q218" s="71">
        <v>205</v>
      </c>
      <c r="R218" s="68">
        <f t="shared" si="260"/>
        <v>0</v>
      </c>
      <c r="T218" s="68">
        <f t="shared" si="261"/>
        <v>0</v>
      </c>
      <c r="V218" s="91"/>
      <c r="X218" s="68">
        <f t="shared" si="262"/>
        <v>0</v>
      </c>
      <c r="Z218" s="72">
        <f t="shared" si="263"/>
        <v>0</v>
      </c>
      <c r="AB218" s="72" t="e">
        <f t="shared" si="248"/>
        <v>#REF!</v>
      </c>
      <c r="AD218" s="69"/>
      <c r="AF218" s="71">
        <v>205</v>
      </c>
      <c r="AG218" s="68">
        <f t="shared" si="264"/>
        <v>0</v>
      </c>
      <c r="AI218" s="68">
        <f t="shared" si="265"/>
        <v>0</v>
      </c>
      <c r="AK218" s="91"/>
      <c r="AM218" s="68">
        <f t="shared" si="266"/>
        <v>0</v>
      </c>
      <c r="AO218" s="72">
        <f t="shared" si="267"/>
        <v>0</v>
      </c>
      <c r="AQ218" s="72" t="e">
        <f t="shared" si="249"/>
        <v>#REF!</v>
      </c>
      <c r="AS218" s="69"/>
      <c r="AU218" s="71">
        <v>205</v>
      </c>
      <c r="AV218" s="68">
        <f t="shared" si="268"/>
        <v>0</v>
      </c>
      <c r="AX218" s="68">
        <f t="shared" si="269"/>
        <v>0</v>
      </c>
      <c r="AZ218" s="91"/>
      <c r="BB218" s="68">
        <f t="shared" si="270"/>
        <v>0</v>
      </c>
      <c r="BD218" s="72">
        <f t="shared" si="271"/>
        <v>0</v>
      </c>
      <c r="BF218" s="72" t="e">
        <f t="shared" si="250"/>
        <v>#REF!</v>
      </c>
      <c r="BG218" s="72"/>
      <c r="BH218" s="71">
        <v>205</v>
      </c>
      <c r="BI218" s="68">
        <f t="shared" si="272"/>
        <v>0</v>
      </c>
      <c r="BJ218" s="132"/>
      <c r="BK218" s="68">
        <f t="shared" si="273"/>
        <v>0</v>
      </c>
      <c r="BL218" s="132"/>
      <c r="BM218" s="91"/>
      <c r="BN218" s="132"/>
      <c r="BO218" s="68">
        <f t="shared" si="274"/>
        <v>0</v>
      </c>
      <c r="BP218" s="132"/>
      <c r="BQ218" s="72">
        <f t="shared" si="275"/>
        <v>0</v>
      </c>
      <c r="BR218" s="132"/>
      <c r="BS218" s="72">
        <f t="shared" si="251"/>
        <v>0</v>
      </c>
      <c r="BT218" s="72"/>
      <c r="BU218" s="326">
        <f t="shared" si="304"/>
        <v>0</v>
      </c>
      <c r="BV218" s="326">
        <f t="shared" si="276"/>
        <v>0</v>
      </c>
      <c r="BW218" s="326">
        <f t="shared" si="277"/>
        <v>0</v>
      </c>
      <c r="BX218" s="326">
        <f t="shared" si="278"/>
        <v>0</v>
      </c>
      <c r="BY218" s="326">
        <f t="shared" si="279"/>
        <v>0</v>
      </c>
      <c r="BZ218" s="326">
        <f t="shared" si="305"/>
        <v>0</v>
      </c>
      <c r="CA218" s="329">
        <f t="shared" si="280"/>
        <v>0</v>
      </c>
      <c r="CB218" s="132"/>
      <c r="CC218" s="71">
        <v>205</v>
      </c>
      <c r="CD218" s="68">
        <f t="shared" si="281"/>
        <v>0</v>
      </c>
      <c r="CE218" s="132"/>
      <c r="CF218" s="68">
        <f t="shared" si="282"/>
        <v>0</v>
      </c>
      <c r="CG218" s="132"/>
      <c r="CH218" s="91"/>
      <c r="CI218" s="132"/>
      <c r="CJ218" s="68">
        <f t="shared" si="283"/>
        <v>0</v>
      </c>
      <c r="CK218" s="132"/>
      <c r="CL218" s="72">
        <f t="shared" si="284"/>
        <v>0</v>
      </c>
      <c r="CM218" s="132"/>
      <c r="CN218" s="72">
        <f t="shared" si="252"/>
        <v>0</v>
      </c>
      <c r="CO218" s="132"/>
      <c r="CP218" s="326">
        <f t="shared" si="306"/>
        <v>0</v>
      </c>
      <c r="CQ218" s="326">
        <f t="shared" si="307"/>
        <v>0</v>
      </c>
      <c r="CR218" s="326">
        <f t="shared" si="308"/>
        <v>0</v>
      </c>
      <c r="CS218" s="326">
        <f t="shared" si="285"/>
        <v>0</v>
      </c>
      <c r="CT218" s="326">
        <f t="shared" si="286"/>
        <v>0</v>
      </c>
      <c r="CU218" s="326">
        <f t="shared" si="309"/>
        <v>0</v>
      </c>
      <c r="CV218" s="329">
        <f t="shared" si="287"/>
        <v>0</v>
      </c>
      <c r="CW218" s="69"/>
      <c r="CX218" s="71">
        <v>205</v>
      </c>
      <c r="CY218" s="68">
        <f t="shared" si="288"/>
        <v>0</v>
      </c>
      <c r="CZ218" s="132"/>
      <c r="DA218" s="68">
        <f t="shared" si="289"/>
        <v>0</v>
      </c>
      <c r="DB218" s="132"/>
      <c r="DC218" s="91"/>
      <c r="DD218" s="132"/>
      <c r="DE218" s="68">
        <f t="shared" si="290"/>
        <v>0</v>
      </c>
      <c r="DF218" s="132"/>
      <c r="DG218" s="72">
        <f t="shared" si="291"/>
        <v>0</v>
      </c>
      <c r="DH218" s="132"/>
      <c r="DI218" s="72">
        <f t="shared" si="253"/>
        <v>0</v>
      </c>
      <c r="DJ218" s="72"/>
      <c r="DK218" s="326">
        <f t="shared" si="310"/>
        <v>0</v>
      </c>
      <c r="DL218" s="326">
        <f t="shared" si="311"/>
        <v>0</v>
      </c>
      <c r="DM218" s="326">
        <f t="shared" si="292"/>
        <v>0</v>
      </c>
      <c r="DN218" s="326">
        <f t="shared" si="293"/>
        <v>0</v>
      </c>
      <c r="DO218" s="326">
        <f t="shared" si="294"/>
        <v>0</v>
      </c>
      <c r="DP218" s="326">
        <f t="shared" si="312"/>
        <v>0</v>
      </c>
      <c r="DQ218" s="329">
        <f t="shared" si="313"/>
        <v>0</v>
      </c>
      <c r="DR218" s="72"/>
      <c r="DS218" s="372">
        <v>205</v>
      </c>
      <c r="DT218" s="68">
        <f t="shared" si="295"/>
        <v>0</v>
      </c>
      <c r="DV218" s="68">
        <f t="shared" si="296"/>
        <v>0</v>
      </c>
      <c r="DX218" s="91"/>
      <c r="DZ218" s="68">
        <f t="shared" si="297"/>
        <v>0</v>
      </c>
      <c r="EA218" s="132"/>
      <c r="EB218" s="72">
        <f t="shared" si="298"/>
        <v>0</v>
      </c>
      <c r="EC218" s="132"/>
      <c r="ED218" s="72">
        <f t="shared" si="254"/>
        <v>0</v>
      </c>
      <c r="EF218" s="364">
        <f t="shared" si="314"/>
        <v>0</v>
      </c>
      <c r="EG218" s="95">
        <f t="shared" si="315"/>
        <v>0</v>
      </c>
      <c r="EH218" s="379">
        <f>(INDEX('30 year Cash Flow'!$H$50:$AK$50,1,'Monthly Loan Amortization'!A218)/12)*$DV$9</f>
        <v>0</v>
      </c>
      <c r="EI218" s="326">
        <f t="shared" si="316"/>
        <v>0</v>
      </c>
      <c r="EJ218" s="326">
        <f t="shared" si="242"/>
        <v>0</v>
      </c>
      <c r="EK218" s="326">
        <f t="shared" si="317"/>
        <v>0</v>
      </c>
      <c r="EL218" s="329">
        <f t="shared" si="245"/>
        <v>0</v>
      </c>
      <c r="EM218" s="329"/>
      <c r="EN218" s="372">
        <v>205</v>
      </c>
      <c r="EO218" s="95">
        <f t="shared" si="299"/>
        <v>0</v>
      </c>
      <c r="EP218" s="132"/>
      <c r="EQ218" s="95">
        <f t="shared" si="300"/>
        <v>0</v>
      </c>
      <c r="ER218" s="132"/>
      <c r="ES218" s="91"/>
      <c r="ET218" s="132"/>
      <c r="EU218" s="95">
        <f t="shared" si="301"/>
        <v>0</v>
      </c>
      <c r="EV218" s="132"/>
      <c r="EW218" s="327">
        <f t="shared" si="302"/>
        <v>0</v>
      </c>
      <c r="EX218" s="132"/>
      <c r="EY218" s="327">
        <f t="shared" si="255"/>
        <v>0</v>
      </c>
      <c r="EZ218" s="132"/>
      <c r="FA218" s="364">
        <f t="shared" si="318"/>
        <v>0</v>
      </c>
      <c r="FB218" s="95">
        <f t="shared" si="319"/>
        <v>0</v>
      </c>
      <c r="FC218" s="379">
        <f>(INDEX('30 year Cash Flow'!$H$50:$AK$50,1,'Monthly Loan Amortization'!A218)/12)*$EQ$9</f>
        <v>0</v>
      </c>
      <c r="FD218" s="326">
        <f t="shared" si="243"/>
        <v>0</v>
      </c>
      <c r="FE218" s="326">
        <f t="shared" si="244"/>
        <v>0</v>
      </c>
      <c r="FF218" s="326">
        <f t="shared" si="320"/>
        <v>0</v>
      </c>
      <c r="FG218" s="329">
        <f t="shared" si="246"/>
        <v>0</v>
      </c>
    </row>
    <row r="219" spans="1:163" x14ac:dyDescent="0.25">
      <c r="A219" s="132">
        <f t="shared" si="303"/>
        <v>18</v>
      </c>
      <c r="B219" s="71">
        <v>206</v>
      </c>
      <c r="C219" s="68">
        <f t="shared" si="256"/>
        <v>0</v>
      </c>
      <c r="E219" s="68">
        <f t="shared" si="257"/>
        <v>0</v>
      </c>
      <c r="G219" s="91"/>
      <c r="I219" s="68">
        <f t="shared" si="258"/>
        <v>0</v>
      </c>
      <c r="K219" s="72">
        <f t="shared" si="259"/>
        <v>0</v>
      </c>
      <c r="M219" s="72">
        <f t="shared" si="247"/>
        <v>0</v>
      </c>
      <c r="N219" s="66"/>
      <c r="O219" s="69"/>
      <c r="Q219" s="71">
        <v>206</v>
      </c>
      <c r="R219" s="68">
        <f t="shared" si="260"/>
        <v>0</v>
      </c>
      <c r="T219" s="68">
        <f t="shared" si="261"/>
        <v>0</v>
      </c>
      <c r="V219" s="91"/>
      <c r="X219" s="68">
        <f t="shared" si="262"/>
        <v>0</v>
      </c>
      <c r="Z219" s="72">
        <f t="shared" si="263"/>
        <v>0</v>
      </c>
      <c r="AB219" s="72" t="e">
        <f t="shared" si="248"/>
        <v>#REF!</v>
      </c>
      <c r="AD219" s="69"/>
      <c r="AF219" s="71">
        <v>206</v>
      </c>
      <c r="AG219" s="68">
        <f t="shared" si="264"/>
        <v>0</v>
      </c>
      <c r="AI219" s="68">
        <f t="shared" si="265"/>
        <v>0</v>
      </c>
      <c r="AK219" s="91"/>
      <c r="AM219" s="68">
        <f t="shared" si="266"/>
        <v>0</v>
      </c>
      <c r="AO219" s="72">
        <f t="shared" si="267"/>
        <v>0</v>
      </c>
      <c r="AQ219" s="72" t="e">
        <f t="shared" si="249"/>
        <v>#REF!</v>
      </c>
      <c r="AS219" s="69"/>
      <c r="AU219" s="71">
        <v>206</v>
      </c>
      <c r="AV219" s="68">
        <f t="shared" si="268"/>
        <v>0</v>
      </c>
      <c r="AX219" s="68">
        <f t="shared" si="269"/>
        <v>0</v>
      </c>
      <c r="AZ219" s="91"/>
      <c r="BB219" s="68">
        <f t="shared" si="270"/>
        <v>0</v>
      </c>
      <c r="BD219" s="72">
        <f t="shared" si="271"/>
        <v>0</v>
      </c>
      <c r="BF219" s="72" t="e">
        <f t="shared" si="250"/>
        <v>#REF!</v>
      </c>
      <c r="BG219" s="72"/>
      <c r="BH219" s="71">
        <v>206</v>
      </c>
      <c r="BI219" s="68">
        <f t="shared" si="272"/>
        <v>0</v>
      </c>
      <c r="BJ219" s="132"/>
      <c r="BK219" s="68">
        <f t="shared" si="273"/>
        <v>0</v>
      </c>
      <c r="BL219" s="132"/>
      <c r="BM219" s="91"/>
      <c r="BN219" s="132"/>
      <c r="BO219" s="68">
        <f t="shared" si="274"/>
        <v>0</v>
      </c>
      <c r="BP219" s="132"/>
      <c r="BQ219" s="72">
        <f t="shared" si="275"/>
        <v>0</v>
      </c>
      <c r="BR219" s="132"/>
      <c r="BS219" s="72">
        <f t="shared" si="251"/>
        <v>0</v>
      </c>
      <c r="BT219" s="72"/>
      <c r="BU219" s="326">
        <f t="shared" si="304"/>
        <v>0</v>
      </c>
      <c r="BV219" s="326">
        <f t="shared" si="276"/>
        <v>0</v>
      </c>
      <c r="BW219" s="326">
        <f t="shared" si="277"/>
        <v>0</v>
      </c>
      <c r="BX219" s="326">
        <f t="shared" si="278"/>
        <v>0</v>
      </c>
      <c r="BY219" s="326">
        <f t="shared" si="279"/>
        <v>0</v>
      </c>
      <c r="BZ219" s="326">
        <f t="shared" si="305"/>
        <v>0</v>
      </c>
      <c r="CA219" s="329">
        <f t="shared" si="280"/>
        <v>0</v>
      </c>
      <c r="CB219" s="132"/>
      <c r="CC219" s="71">
        <v>206</v>
      </c>
      <c r="CD219" s="68">
        <f t="shared" si="281"/>
        <v>0</v>
      </c>
      <c r="CE219" s="132"/>
      <c r="CF219" s="68">
        <f t="shared" si="282"/>
        <v>0</v>
      </c>
      <c r="CG219" s="132"/>
      <c r="CH219" s="91"/>
      <c r="CI219" s="132"/>
      <c r="CJ219" s="68">
        <f t="shared" si="283"/>
        <v>0</v>
      </c>
      <c r="CK219" s="132"/>
      <c r="CL219" s="72">
        <f t="shared" si="284"/>
        <v>0</v>
      </c>
      <c r="CM219" s="132"/>
      <c r="CN219" s="72">
        <f t="shared" si="252"/>
        <v>0</v>
      </c>
      <c r="CO219" s="132"/>
      <c r="CP219" s="326">
        <f t="shared" si="306"/>
        <v>0</v>
      </c>
      <c r="CQ219" s="326">
        <f t="shared" si="307"/>
        <v>0</v>
      </c>
      <c r="CR219" s="326">
        <f t="shared" si="308"/>
        <v>0</v>
      </c>
      <c r="CS219" s="326">
        <f t="shared" si="285"/>
        <v>0</v>
      </c>
      <c r="CT219" s="326">
        <f t="shared" si="286"/>
        <v>0</v>
      </c>
      <c r="CU219" s="326">
        <f t="shared" si="309"/>
        <v>0</v>
      </c>
      <c r="CV219" s="329">
        <f t="shared" si="287"/>
        <v>0</v>
      </c>
      <c r="CW219" s="69"/>
      <c r="CX219" s="71">
        <v>206</v>
      </c>
      <c r="CY219" s="68">
        <f t="shared" si="288"/>
        <v>0</v>
      </c>
      <c r="CZ219" s="132"/>
      <c r="DA219" s="68">
        <f t="shared" si="289"/>
        <v>0</v>
      </c>
      <c r="DB219" s="132"/>
      <c r="DC219" s="91"/>
      <c r="DD219" s="132"/>
      <c r="DE219" s="68">
        <f t="shared" si="290"/>
        <v>0</v>
      </c>
      <c r="DF219" s="132"/>
      <c r="DG219" s="72">
        <f t="shared" si="291"/>
        <v>0</v>
      </c>
      <c r="DH219" s="132"/>
      <c r="DI219" s="72">
        <f t="shared" si="253"/>
        <v>0</v>
      </c>
      <c r="DJ219" s="72"/>
      <c r="DK219" s="326">
        <f t="shared" si="310"/>
        <v>0</v>
      </c>
      <c r="DL219" s="326">
        <f t="shared" si="311"/>
        <v>0</v>
      </c>
      <c r="DM219" s="326">
        <f t="shared" si="292"/>
        <v>0</v>
      </c>
      <c r="DN219" s="326">
        <f t="shared" si="293"/>
        <v>0</v>
      </c>
      <c r="DO219" s="326">
        <f t="shared" si="294"/>
        <v>0</v>
      </c>
      <c r="DP219" s="326">
        <f t="shared" si="312"/>
        <v>0</v>
      </c>
      <c r="DQ219" s="329">
        <f t="shared" si="313"/>
        <v>0</v>
      </c>
      <c r="DR219" s="72"/>
      <c r="DS219" s="372">
        <v>206</v>
      </c>
      <c r="DT219" s="68">
        <f t="shared" si="295"/>
        <v>0</v>
      </c>
      <c r="DV219" s="68">
        <f t="shared" si="296"/>
        <v>0</v>
      </c>
      <c r="DX219" s="91"/>
      <c r="DZ219" s="68">
        <f t="shared" si="297"/>
        <v>0</v>
      </c>
      <c r="EA219" s="132"/>
      <c r="EB219" s="72">
        <f t="shared" si="298"/>
        <v>0</v>
      </c>
      <c r="EC219" s="132"/>
      <c r="ED219" s="72">
        <f t="shared" si="254"/>
        <v>0</v>
      </c>
      <c r="EF219" s="364">
        <f t="shared" si="314"/>
        <v>0</v>
      </c>
      <c r="EG219" s="95">
        <f t="shared" si="315"/>
        <v>0</v>
      </c>
      <c r="EH219" s="379">
        <f>(INDEX('30 year Cash Flow'!$H$50:$AK$50,1,'Monthly Loan Amortization'!A219)/12)*$DV$9</f>
        <v>0</v>
      </c>
      <c r="EI219" s="326">
        <f t="shared" si="316"/>
        <v>0</v>
      </c>
      <c r="EJ219" s="326">
        <f t="shared" si="242"/>
        <v>0</v>
      </c>
      <c r="EK219" s="326">
        <f t="shared" si="317"/>
        <v>0</v>
      </c>
      <c r="EL219" s="329">
        <f t="shared" si="245"/>
        <v>0</v>
      </c>
      <c r="EM219" s="329"/>
      <c r="EN219" s="372">
        <v>206</v>
      </c>
      <c r="EO219" s="95">
        <f t="shared" si="299"/>
        <v>0</v>
      </c>
      <c r="EP219" s="132"/>
      <c r="EQ219" s="95">
        <f t="shared" si="300"/>
        <v>0</v>
      </c>
      <c r="ER219" s="132"/>
      <c r="ES219" s="91"/>
      <c r="ET219" s="132"/>
      <c r="EU219" s="95">
        <f t="shared" si="301"/>
        <v>0</v>
      </c>
      <c r="EV219" s="132"/>
      <c r="EW219" s="327">
        <f t="shared" si="302"/>
        <v>0</v>
      </c>
      <c r="EX219" s="132"/>
      <c r="EY219" s="327">
        <f t="shared" si="255"/>
        <v>0</v>
      </c>
      <c r="EZ219" s="132"/>
      <c r="FA219" s="364">
        <f t="shared" si="318"/>
        <v>0</v>
      </c>
      <c r="FB219" s="95">
        <f t="shared" si="319"/>
        <v>0</v>
      </c>
      <c r="FC219" s="379">
        <f>(INDEX('30 year Cash Flow'!$H$50:$AK$50,1,'Monthly Loan Amortization'!A219)/12)*$EQ$9</f>
        <v>0</v>
      </c>
      <c r="FD219" s="326">
        <f t="shared" si="243"/>
        <v>0</v>
      </c>
      <c r="FE219" s="326">
        <f t="shared" si="244"/>
        <v>0</v>
      </c>
      <c r="FF219" s="326">
        <f t="shared" si="320"/>
        <v>0</v>
      </c>
      <c r="FG219" s="329">
        <f t="shared" si="246"/>
        <v>0</v>
      </c>
    </row>
    <row r="220" spans="1:163" x14ac:dyDescent="0.25">
      <c r="A220" s="132">
        <f t="shared" si="303"/>
        <v>18</v>
      </c>
      <c r="B220" s="71">
        <v>207</v>
      </c>
      <c r="C220" s="68">
        <f t="shared" si="256"/>
        <v>0</v>
      </c>
      <c r="E220" s="68">
        <f t="shared" si="257"/>
        <v>0</v>
      </c>
      <c r="G220" s="91"/>
      <c r="I220" s="68">
        <f t="shared" si="258"/>
        <v>0</v>
      </c>
      <c r="K220" s="72">
        <f t="shared" si="259"/>
        <v>0</v>
      </c>
      <c r="M220" s="72">
        <f t="shared" si="247"/>
        <v>0</v>
      </c>
      <c r="N220" s="66"/>
      <c r="O220" s="69"/>
      <c r="Q220" s="71">
        <v>207</v>
      </c>
      <c r="R220" s="68">
        <f t="shared" si="260"/>
        <v>0</v>
      </c>
      <c r="T220" s="68">
        <f t="shared" si="261"/>
        <v>0</v>
      </c>
      <c r="V220" s="91"/>
      <c r="X220" s="68">
        <f t="shared" si="262"/>
        <v>0</v>
      </c>
      <c r="Z220" s="72">
        <f t="shared" si="263"/>
        <v>0</v>
      </c>
      <c r="AB220" s="72" t="e">
        <f t="shared" si="248"/>
        <v>#REF!</v>
      </c>
      <c r="AD220" s="69"/>
      <c r="AF220" s="71">
        <v>207</v>
      </c>
      <c r="AG220" s="68">
        <f t="shared" si="264"/>
        <v>0</v>
      </c>
      <c r="AI220" s="68">
        <f t="shared" si="265"/>
        <v>0</v>
      </c>
      <c r="AK220" s="91"/>
      <c r="AM220" s="68">
        <f t="shared" si="266"/>
        <v>0</v>
      </c>
      <c r="AO220" s="72">
        <f t="shared" si="267"/>
        <v>0</v>
      </c>
      <c r="AQ220" s="72" t="e">
        <f t="shared" si="249"/>
        <v>#REF!</v>
      </c>
      <c r="AS220" s="69"/>
      <c r="AU220" s="71">
        <v>207</v>
      </c>
      <c r="AV220" s="68">
        <f t="shared" si="268"/>
        <v>0</v>
      </c>
      <c r="AX220" s="68">
        <f t="shared" si="269"/>
        <v>0</v>
      </c>
      <c r="AZ220" s="91"/>
      <c r="BB220" s="68">
        <f t="shared" si="270"/>
        <v>0</v>
      </c>
      <c r="BD220" s="72">
        <f t="shared" si="271"/>
        <v>0</v>
      </c>
      <c r="BF220" s="72" t="e">
        <f t="shared" si="250"/>
        <v>#REF!</v>
      </c>
      <c r="BG220" s="72"/>
      <c r="BH220" s="71">
        <v>207</v>
      </c>
      <c r="BI220" s="68">
        <f t="shared" si="272"/>
        <v>0</v>
      </c>
      <c r="BJ220" s="132"/>
      <c r="BK220" s="68">
        <f t="shared" si="273"/>
        <v>0</v>
      </c>
      <c r="BL220" s="132"/>
      <c r="BM220" s="91"/>
      <c r="BN220" s="132"/>
      <c r="BO220" s="68">
        <f t="shared" si="274"/>
        <v>0</v>
      </c>
      <c r="BP220" s="132"/>
      <c r="BQ220" s="72">
        <f t="shared" si="275"/>
        <v>0</v>
      </c>
      <c r="BR220" s="132"/>
      <c r="BS220" s="72">
        <f t="shared" si="251"/>
        <v>0</v>
      </c>
      <c r="BT220" s="72"/>
      <c r="BU220" s="326">
        <f t="shared" si="304"/>
        <v>0</v>
      </c>
      <c r="BV220" s="326">
        <f t="shared" si="276"/>
        <v>0</v>
      </c>
      <c r="BW220" s="326">
        <f t="shared" si="277"/>
        <v>0</v>
      </c>
      <c r="BX220" s="326">
        <f t="shared" si="278"/>
        <v>0</v>
      </c>
      <c r="BY220" s="326">
        <f t="shared" si="279"/>
        <v>0</v>
      </c>
      <c r="BZ220" s="326">
        <f t="shared" si="305"/>
        <v>0</v>
      </c>
      <c r="CA220" s="329">
        <f t="shared" si="280"/>
        <v>0</v>
      </c>
      <c r="CB220" s="132"/>
      <c r="CC220" s="71">
        <v>207</v>
      </c>
      <c r="CD220" s="68">
        <f t="shared" si="281"/>
        <v>0</v>
      </c>
      <c r="CE220" s="132"/>
      <c r="CF220" s="68">
        <f t="shared" si="282"/>
        <v>0</v>
      </c>
      <c r="CG220" s="132"/>
      <c r="CH220" s="91"/>
      <c r="CI220" s="132"/>
      <c r="CJ220" s="68">
        <f t="shared" si="283"/>
        <v>0</v>
      </c>
      <c r="CK220" s="132"/>
      <c r="CL220" s="72">
        <f t="shared" si="284"/>
        <v>0</v>
      </c>
      <c r="CM220" s="132"/>
      <c r="CN220" s="72">
        <f t="shared" si="252"/>
        <v>0</v>
      </c>
      <c r="CO220" s="132"/>
      <c r="CP220" s="326">
        <f t="shared" si="306"/>
        <v>0</v>
      </c>
      <c r="CQ220" s="326">
        <f t="shared" si="307"/>
        <v>0</v>
      </c>
      <c r="CR220" s="326">
        <f t="shared" si="308"/>
        <v>0</v>
      </c>
      <c r="CS220" s="326">
        <f t="shared" si="285"/>
        <v>0</v>
      </c>
      <c r="CT220" s="326">
        <f t="shared" si="286"/>
        <v>0</v>
      </c>
      <c r="CU220" s="326">
        <f t="shared" si="309"/>
        <v>0</v>
      </c>
      <c r="CV220" s="329">
        <f t="shared" si="287"/>
        <v>0</v>
      </c>
      <c r="CW220" s="69"/>
      <c r="CX220" s="71">
        <v>207</v>
      </c>
      <c r="CY220" s="68">
        <f t="shared" si="288"/>
        <v>0</v>
      </c>
      <c r="CZ220" s="132"/>
      <c r="DA220" s="68">
        <f t="shared" si="289"/>
        <v>0</v>
      </c>
      <c r="DB220" s="132"/>
      <c r="DC220" s="91"/>
      <c r="DD220" s="132"/>
      <c r="DE220" s="68">
        <f t="shared" si="290"/>
        <v>0</v>
      </c>
      <c r="DF220" s="132"/>
      <c r="DG220" s="72">
        <f t="shared" si="291"/>
        <v>0</v>
      </c>
      <c r="DH220" s="132"/>
      <c r="DI220" s="72">
        <f t="shared" si="253"/>
        <v>0</v>
      </c>
      <c r="DJ220" s="72"/>
      <c r="DK220" s="326">
        <f t="shared" si="310"/>
        <v>0</v>
      </c>
      <c r="DL220" s="326">
        <f t="shared" si="311"/>
        <v>0</v>
      </c>
      <c r="DM220" s="326">
        <f t="shared" si="292"/>
        <v>0</v>
      </c>
      <c r="DN220" s="326">
        <f t="shared" si="293"/>
        <v>0</v>
      </c>
      <c r="DO220" s="326">
        <f t="shared" si="294"/>
        <v>0</v>
      </c>
      <c r="DP220" s="326">
        <f t="shared" si="312"/>
        <v>0</v>
      </c>
      <c r="DQ220" s="329">
        <f t="shared" si="313"/>
        <v>0</v>
      </c>
      <c r="DR220" s="72"/>
      <c r="DS220" s="372">
        <v>207</v>
      </c>
      <c r="DT220" s="68">
        <f t="shared" si="295"/>
        <v>0</v>
      </c>
      <c r="DV220" s="68">
        <f t="shared" si="296"/>
        <v>0</v>
      </c>
      <c r="DX220" s="91"/>
      <c r="DZ220" s="68">
        <f t="shared" si="297"/>
        <v>0</v>
      </c>
      <c r="EA220" s="132"/>
      <c r="EB220" s="72">
        <f t="shared" si="298"/>
        <v>0</v>
      </c>
      <c r="EC220" s="132"/>
      <c r="ED220" s="72">
        <f t="shared" si="254"/>
        <v>0</v>
      </c>
      <c r="EF220" s="364">
        <f t="shared" si="314"/>
        <v>0</v>
      </c>
      <c r="EG220" s="95">
        <f t="shared" si="315"/>
        <v>0</v>
      </c>
      <c r="EH220" s="379">
        <f>(INDEX('30 year Cash Flow'!$H$50:$AK$50,1,'Monthly Loan Amortization'!A220)/12)*$DV$9</f>
        <v>0</v>
      </c>
      <c r="EI220" s="326">
        <f t="shared" si="316"/>
        <v>0</v>
      </c>
      <c r="EJ220" s="326">
        <f t="shared" si="242"/>
        <v>0</v>
      </c>
      <c r="EK220" s="326">
        <f t="shared" si="317"/>
        <v>0</v>
      </c>
      <c r="EL220" s="329">
        <f t="shared" si="245"/>
        <v>0</v>
      </c>
      <c r="EM220" s="329"/>
      <c r="EN220" s="372">
        <v>207</v>
      </c>
      <c r="EO220" s="95">
        <f t="shared" si="299"/>
        <v>0</v>
      </c>
      <c r="EP220" s="132"/>
      <c r="EQ220" s="95">
        <f t="shared" si="300"/>
        <v>0</v>
      </c>
      <c r="ER220" s="132"/>
      <c r="ES220" s="91"/>
      <c r="ET220" s="132"/>
      <c r="EU220" s="95">
        <f t="shared" si="301"/>
        <v>0</v>
      </c>
      <c r="EV220" s="132"/>
      <c r="EW220" s="327">
        <f t="shared" si="302"/>
        <v>0</v>
      </c>
      <c r="EX220" s="132"/>
      <c r="EY220" s="327">
        <f t="shared" si="255"/>
        <v>0</v>
      </c>
      <c r="EZ220" s="132"/>
      <c r="FA220" s="364">
        <f t="shared" si="318"/>
        <v>0</v>
      </c>
      <c r="FB220" s="95">
        <f t="shared" si="319"/>
        <v>0</v>
      </c>
      <c r="FC220" s="379">
        <f>(INDEX('30 year Cash Flow'!$H$50:$AK$50,1,'Monthly Loan Amortization'!A220)/12)*$EQ$9</f>
        <v>0</v>
      </c>
      <c r="FD220" s="326">
        <f t="shared" si="243"/>
        <v>0</v>
      </c>
      <c r="FE220" s="326">
        <f t="shared" si="244"/>
        <v>0</v>
      </c>
      <c r="FF220" s="326">
        <f t="shared" si="320"/>
        <v>0</v>
      </c>
      <c r="FG220" s="329">
        <f t="shared" si="246"/>
        <v>0</v>
      </c>
    </row>
    <row r="221" spans="1:163" x14ac:dyDescent="0.25">
      <c r="A221" s="132">
        <f t="shared" si="303"/>
        <v>18</v>
      </c>
      <c r="B221" s="71">
        <v>208</v>
      </c>
      <c r="C221" s="68">
        <f t="shared" si="256"/>
        <v>0</v>
      </c>
      <c r="E221" s="68">
        <f t="shared" si="257"/>
        <v>0</v>
      </c>
      <c r="G221" s="91"/>
      <c r="I221" s="68">
        <f t="shared" si="258"/>
        <v>0</v>
      </c>
      <c r="K221" s="72">
        <f t="shared" si="259"/>
        <v>0</v>
      </c>
      <c r="M221" s="72">
        <f t="shared" si="247"/>
        <v>0</v>
      </c>
      <c r="N221" s="66"/>
      <c r="O221" s="69"/>
      <c r="Q221" s="71">
        <v>208</v>
      </c>
      <c r="R221" s="68">
        <f t="shared" si="260"/>
        <v>0</v>
      </c>
      <c r="T221" s="68">
        <f t="shared" si="261"/>
        <v>0</v>
      </c>
      <c r="V221" s="91"/>
      <c r="X221" s="68">
        <f t="shared" si="262"/>
        <v>0</v>
      </c>
      <c r="Z221" s="72">
        <f t="shared" si="263"/>
        <v>0</v>
      </c>
      <c r="AB221" s="72" t="e">
        <f t="shared" si="248"/>
        <v>#REF!</v>
      </c>
      <c r="AD221" s="69"/>
      <c r="AF221" s="71">
        <v>208</v>
      </c>
      <c r="AG221" s="68">
        <f t="shared" si="264"/>
        <v>0</v>
      </c>
      <c r="AI221" s="68">
        <f t="shared" si="265"/>
        <v>0</v>
      </c>
      <c r="AK221" s="91"/>
      <c r="AM221" s="68">
        <f t="shared" si="266"/>
        <v>0</v>
      </c>
      <c r="AO221" s="72">
        <f t="shared" si="267"/>
        <v>0</v>
      </c>
      <c r="AQ221" s="72" t="e">
        <f t="shared" si="249"/>
        <v>#REF!</v>
      </c>
      <c r="AS221" s="69"/>
      <c r="AU221" s="71">
        <v>208</v>
      </c>
      <c r="AV221" s="68">
        <f t="shared" si="268"/>
        <v>0</v>
      </c>
      <c r="AX221" s="68">
        <f t="shared" si="269"/>
        <v>0</v>
      </c>
      <c r="AZ221" s="91"/>
      <c r="BB221" s="68">
        <f t="shared" si="270"/>
        <v>0</v>
      </c>
      <c r="BD221" s="72">
        <f t="shared" si="271"/>
        <v>0</v>
      </c>
      <c r="BF221" s="72" t="e">
        <f t="shared" si="250"/>
        <v>#REF!</v>
      </c>
      <c r="BG221" s="72"/>
      <c r="BH221" s="71">
        <v>208</v>
      </c>
      <c r="BI221" s="68">
        <f t="shared" si="272"/>
        <v>0</v>
      </c>
      <c r="BJ221" s="132"/>
      <c r="BK221" s="68">
        <f t="shared" si="273"/>
        <v>0</v>
      </c>
      <c r="BL221" s="132"/>
      <c r="BM221" s="91"/>
      <c r="BN221" s="132"/>
      <c r="BO221" s="68">
        <f t="shared" si="274"/>
        <v>0</v>
      </c>
      <c r="BP221" s="132"/>
      <c r="BQ221" s="72">
        <f t="shared" si="275"/>
        <v>0</v>
      </c>
      <c r="BR221" s="132"/>
      <c r="BS221" s="72">
        <f t="shared" si="251"/>
        <v>0</v>
      </c>
      <c r="BT221" s="72"/>
      <c r="BU221" s="326">
        <f t="shared" si="304"/>
        <v>0</v>
      </c>
      <c r="BV221" s="326">
        <f t="shared" si="276"/>
        <v>0</v>
      </c>
      <c r="BW221" s="326">
        <f t="shared" si="277"/>
        <v>0</v>
      </c>
      <c r="BX221" s="326">
        <f t="shared" si="278"/>
        <v>0</v>
      </c>
      <c r="BY221" s="326">
        <f t="shared" si="279"/>
        <v>0</v>
      </c>
      <c r="BZ221" s="326">
        <f t="shared" si="305"/>
        <v>0</v>
      </c>
      <c r="CA221" s="329">
        <f t="shared" si="280"/>
        <v>0</v>
      </c>
      <c r="CB221" s="132"/>
      <c r="CC221" s="71">
        <v>208</v>
      </c>
      <c r="CD221" s="68">
        <f t="shared" si="281"/>
        <v>0</v>
      </c>
      <c r="CE221" s="132"/>
      <c r="CF221" s="68">
        <f t="shared" si="282"/>
        <v>0</v>
      </c>
      <c r="CG221" s="132"/>
      <c r="CH221" s="91"/>
      <c r="CI221" s="132"/>
      <c r="CJ221" s="68">
        <f t="shared" si="283"/>
        <v>0</v>
      </c>
      <c r="CK221" s="132"/>
      <c r="CL221" s="72">
        <f t="shared" si="284"/>
        <v>0</v>
      </c>
      <c r="CM221" s="132"/>
      <c r="CN221" s="72">
        <f t="shared" si="252"/>
        <v>0</v>
      </c>
      <c r="CO221" s="132"/>
      <c r="CP221" s="326">
        <f t="shared" si="306"/>
        <v>0</v>
      </c>
      <c r="CQ221" s="326">
        <f t="shared" si="307"/>
        <v>0</v>
      </c>
      <c r="CR221" s="326">
        <f t="shared" si="308"/>
        <v>0</v>
      </c>
      <c r="CS221" s="326">
        <f t="shared" si="285"/>
        <v>0</v>
      </c>
      <c r="CT221" s="326">
        <f t="shared" si="286"/>
        <v>0</v>
      </c>
      <c r="CU221" s="326">
        <f t="shared" si="309"/>
        <v>0</v>
      </c>
      <c r="CV221" s="329">
        <f t="shared" si="287"/>
        <v>0</v>
      </c>
      <c r="CW221" s="69"/>
      <c r="CX221" s="71">
        <v>208</v>
      </c>
      <c r="CY221" s="68">
        <f t="shared" si="288"/>
        <v>0</v>
      </c>
      <c r="CZ221" s="132"/>
      <c r="DA221" s="68">
        <f t="shared" si="289"/>
        <v>0</v>
      </c>
      <c r="DB221" s="132"/>
      <c r="DC221" s="91"/>
      <c r="DD221" s="132"/>
      <c r="DE221" s="68">
        <f t="shared" si="290"/>
        <v>0</v>
      </c>
      <c r="DF221" s="132"/>
      <c r="DG221" s="72">
        <f t="shared" si="291"/>
        <v>0</v>
      </c>
      <c r="DH221" s="132"/>
      <c r="DI221" s="72">
        <f t="shared" si="253"/>
        <v>0</v>
      </c>
      <c r="DJ221" s="72"/>
      <c r="DK221" s="326">
        <f t="shared" si="310"/>
        <v>0</v>
      </c>
      <c r="DL221" s="326">
        <f t="shared" si="311"/>
        <v>0</v>
      </c>
      <c r="DM221" s="326">
        <f t="shared" si="292"/>
        <v>0</v>
      </c>
      <c r="DN221" s="326">
        <f t="shared" si="293"/>
        <v>0</v>
      </c>
      <c r="DO221" s="326">
        <f t="shared" si="294"/>
        <v>0</v>
      </c>
      <c r="DP221" s="326">
        <f t="shared" si="312"/>
        <v>0</v>
      </c>
      <c r="DQ221" s="329">
        <f t="shared" si="313"/>
        <v>0</v>
      </c>
      <c r="DR221" s="72"/>
      <c r="DS221" s="372">
        <v>208</v>
      </c>
      <c r="DT221" s="68">
        <f t="shared" si="295"/>
        <v>0</v>
      </c>
      <c r="DV221" s="68">
        <f t="shared" si="296"/>
        <v>0</v>
      </c>
      <c r="DX221" s="91"/>
      <c r="DZ221" s="68">
        <f t="shared" si="297"/>
        <v>0</v>
      </c>
      <c r="EA221" s="132"/>
      <c r="EB221" s="72">
        <f t="shared" si="298"/>
        <v>0</v>
      </c>
      <c r="EC221" s="132"/>
      <c r="ED221" s="72">
        <f t="shared" si="254"/>
        <v>0</v>
      </c>
      <c r="EF221" s="364">
        <f t="shared" si="314"/>
        <v>0</v>
      </c>
      <c r="EG221" s="95">
        <f t="shared" si="315"/>
        <v>0</v>
      </c>
      <c r="EH221" s="379">
        <f>(INDEX('30 year Cash Flow'!$H$50:$AK$50,1,'Monthly Loan Amortization'!A221)/12)*$DV$9</f>
        <v>0</v>
      </c>
      <c r="EI221" s="326">
        <f t="shared" si="316"/>
        <v>0</v>
      </c>
      <c r="EJ221" s="326">
        <f t="shared" si="242"/>
        <v>0</v>
      </c>
      <c r="EK221" s="326">
        <f t="shared" si="317"/>
        <v>0</v>
      </c>
      <c r="EL221" s="329">
        <f t="shared" si="245"/>
        <v>0</v>
      </c>
      <c r="EM221" s="329"/>
      <c r="EN221" s="372">
        <v>208</v>
      </c>
      <c r="EO221" s="95">
        <f t="shared" si="299"/>
        <v>0</v>
      </c>
      <c r="EP221" s="132"/>
      <c r="EQ221" s="95">
        <f t="shared" si="300"/>
        <v>0</v>
      </c>
      <c r="ER221" s="132"/>
      <c r="ES221" s="91"/>
      <c r="ET221" s="132"/>
      <c r="EU221" s="95">
        <f t="shared" si="301"/>
        <v>0</v>
      </c>
      <c r="EV221" s="132"/>
      <c r="EW221" s="327">
        <f t="shared" si="302"/>
        <v>0</v>
      </c>
      <c r="EX221" s="132"/>
      <c r="EY221" s="327">
        <f t="shared" si="255"/>
        <v>0</v>
      </c>
      <c r="EZ221" s="132"/>
      <c r="FA221" s="364">
        <f t="shared" si="318"/>
        <v>0</v>
      </c>
      <c r="FB221" s="95">
        <f t="shared" si="319"/>
        <v>0</v>
      </c>
      <c r="FC221" s="379">
        <f>(INDEX('30 year Cash Flow'!$H$50:$AK$50,1,'Monthly Loan Amortization'!A221)/12)*$EQ$9</f>
        <v>0</v>
      </c>
      <c r="FD221" s="326">
        <f t="shared" si="243"/>
        <v>0</v>
      </c>
      <c r="FE221" s="326">
        <f t="shared" si="244"/>
        <v>0</v>
      </c>
      <c r="FF221" s="326">
        <f t="shared" si="320"/>
        <v>0</v>
      </c>
      <c r="FG221" s="329">
        <f t="shared" si="246"/>
        <v>0</v>
      </c>
    </row>
    <row r="222" spans="1:163" x14ac:dyDescent="0.25">
      <c r="A222" s="132">
        <f t="shared" si="303"/>
        <v>18</v>
      </c>
      <c r="B222" s="71">
        <v>209</v>
      </c>
      <c r="C222" s="68">
        <f t="shared" si="256"/>
        <v>0</v>
      </c>
      <c r="E222" s="68">
        <f t="shared" si="257"/>
        <v>0</v>
      </c>
      <c r="G222" s="91"/>
      <c r="I222" s="68">
        <f t="shared" si="258"/>
        <v>0</v>
      </c>
      <c r="K222" s="72">
        <f t="shared" si="259"/>
        <v>0</v>
      </c>
      <c r="M222" s="72">
        <f t="shared" si="247"/>
        <v>0</v>
      </c>
      <c r="N222" s="66"/>
      <c r="O222" s="69"/>
      <c r="Q222" s="71">
        <v>209</v>
      </c>
      <c r="R222" s="68">
        <f t="shared" si="260"/>
        <v>0</v>
      </c>
      <c r="T222" s="68">
        <f t="shared" si="261"/>
        <v>0</v>
      </c>
      <c r="V222" s="91"/>
      <c r="X222" s="68">
        <f t="shared" si="262"/>
        <v>0</v>
      </c>
      <c r="Z222" s="72">
        <f t="shared" si="263"/>
        <v>0</v>
      </c>
      <c r="AB222" s="72" t="e">
        <f t="shared" si="248"/>
        <v>#REF!</v>
      </c>
      <c r="AD222" s="69"/>
      <c r="AF222" s="71">
        <v>209</v>
      </c>
      <c r="AG222" s="68">
        <f t="shared" si="264"/>
        <v>0</v>
      </c>
      <c r="AI222" s="68">
        <f t="shared" si="265"/>
        <v>0</v>
      </c>
      <c r="AK222" s="91"/>
      <c r="AM222" s="68">
        <f t="shared" si="266"/>
        <v>0</v>
      </c>
      <c r="AO222" s="72">
        <f t="shared" si="267"/>
        <v>0</v>
      </c>
      <c r="AQ222" s="72" t="e">
        <f t="shared" si="249"/>
        <v>#REF!</v>
      </c>
      <c r="AS222" s="69"/>
      <c r="AU222" s="71">
        <v>209</v>
      </c>
      <c r="AV222" s="68">
        <f t="shared" si="268"/>
        <v>0</v>
      </c>
      <c r="AX222" s="68">
        <f t="shared" si="269"/>
        <v>0</v>
      </c>
      <c r="AZ222" s="91"/>
      <c r="BB222" s="68">
        <f t="shared" si="270"/>
        <v>0</v>
      </c>
      <c r="BD222" s="72">
        <f t="shared" si="271"/>
        <v>0</v>
      </c>
      <c r="BF222" s="72" t="e">
        <f t="shared" si="250"/>
        <v>#REF!</v>
      </c>
      <c r="BG222" s="72"/>
      <c r="BH222" s="71">
        <v>209</v>
      </c>
      <c r="BI222" s="68">
        <f t="shared" si="272"/>
        <v>0</v>
      </c>
      <c r="BJ222" s="132"/>
      <c r="BK222" s="68">
        <f t="shared" si="273"/>
        <v>0</v>
      </c>
      <c r="BL222" s="132"/>
      <c r="BM222" s="91"/>
      <c r="BN222" s="132"/>
      <c r="BO222" s="68">
        <f t="shared" si="274"/>
        <v>0</v>
      </c>
      <c r="BP222" s="132"/>
      <c r="BQ222" s="72">
        <f t="shared" si="275"/>
        <v>0</v>
      </c>
      <c r="BR222" s="132"/>
      <c r="BS222" s="72">
        <f t="shared" si="251"/>
        <v>0</v>
      </c>
      <c r="BT222" s="72"/>
      <c r="BU222" s="326">
        <f t="shared" si="304"/>
        <v>0</v>
      </c>
      <c r="BV222" s="326">
        <f t="shared" si="276"/>
        <v>0</v>
      </c>
      <c r="BW222" s="326">
        <f t="shared" si="277"/>
        <v>0</v>
      </c>
      <c r="BX222" s="326">
        <f t="shared" si="278"/>
        <v>0</v>
      </c>
      <c r="BY222" s="326">
        <f t="shared" si="279"/>
        <v>0</v>
      </c>
      <c r="BZ222" s="326">
        <f t="shared" si="305"/>
        <v>0</v>
      </c>
      <c r="CA222" s="329">
        <f t="shared" si="280"/>
        <v>0</v>
      </c>
      <c r="CB222" s="132"/>
      <c r="CC222" s="71">
        <v>209</v>
      </c>
      <c r="CD222" s="68">
        <f t="shared" si="281"/>
        <v>0</v>
      </c>
      <c r="CE222" s="132"/>
      <c r="CF222" s="68">
        <f t="shared" si="282"/>
        <v>0</v>
      </c>
      <c r="CG222" s="132"/>
      <c r="CH222" s="91"/>
      <c r="CI222" s="132"/>
      <c r="CJ222" s="68">
        <f t="shared" si="283"/>
        <v>0</v>
      </c>
      <c r="CK222" s="132"/>
      <c r="CL222" s="72">
        <f t="shared" si="284"/>
        <v>0</v>
      </c>
      <c r="CM222" s="132"/>
      <c r="CN222" s="72">
        <f t="shared" si="252"/>
        <v>0</v>
      </c>
      <c r="CO222" s="132"/>
      <c r="CP222" s="326">
        <f t="shared" si="306"/>
        <v>0</v>
      </c>
      <c r="CQ222" s="326">
        <f t="shared" si="307"/>
        <v>0</v>
      </c>
      <c r="CR222" s="326">
        <f t="shared" si="308"/>
        <v>0</v>
      </c>
      <c r="CS222" s="326">
        <f t="shared" si="285"/>
        <v>0</v>
      </c>
      <c r="CT222" s="326">
        <f t="shared" si="286"/>
        <v>0</v>
      </c>
      <c r="CU222" s="326">
        <f t="shared" si="309"/>
        <v>0</v>
      </c>
      <c r="CV222" s="329">
        <f t="shared" si="287"/>
        <v>0</v>
      </c>
      <c r="CW222" s="69"/>
      <c r="CX222" s="71">
        <v>209</v>
      </c>
      <c r="CY222" s="68">
        <f t="shared" si="288"/>
        <v>0</v>
      </c>
      <c r="CZ222" s="132"/>
      <c r="DA222" s="68">
        <f t="shared" si="289"/>
        <v>0</v>
      </c>
      <c r="DB222" s="132"/>
      <c r="DC222" s="91"/>
      <c r="DD222" s="132"/>
      <c r="DE222" s="68">
        <f t="shared" si="290"/>
        <v>0</v>
      </c>
      <c r="DF222" s="132"/>
      <c r="DG222" s="72">
        <f t="shared" si="291"/>
        <v>0</v>
      </c>
      <c r="DH222" s="132"/>
      <c r="DI222" s="72">
        <f t="shared" si="253"/>
        <v>0</v>
      </c>
      <c r="DJ222" s="72"/>
      <c r="DK222" s="326">
        <f t="shared" si="310"/>
        <v>0</v>
      </c>
      <c r="DL222" s="326">
        <f t="shared" si="311"/>
        <v>0</v>
      </c>
      <c r="DM222" s="326">
        <f t="shared" si="292"/>
        <v>0</v>
      </c>
      <c r="DN222" s="326">
        <f t="shared" si="293"/>
        <v>0</v>
      </c>
      <c r="DO222" s="326">
        <f t="shared" si="294"/>
        <v>0</v>
      </c>
      <c r="DP222" s="326">
        <f t="shared" si="312"/>
        <v>0</v>
      </c>
      <c r="DQ222" s="329">
        <f t="shared" si="313"/>
        <v>0</v>
      </c>
      <c r="DR222" s="72"/>
      <c r="DS222" s="372">
        <v>209</v>
      </c>
      <c r="DT222" s="68">
        <f t="shared" si="295"/>
        <v>0</v>
      </c>
      <c r="DV222" s="68">
        <f t="shared" si="296"/>
        <v>0</v>
      </c>
      <c r="DX222" s="91"/>
      <c r="DZ222" s="68">
        <f t="shared" si="297"/>
        <v>0</v>
      </c>
      <c r="EA222" s="132"/>
      <c r="EB222" s="72">
        <f t="shared" si="298"/>
        <v>0</v>
      </c>
      <c r="EC222" s="132"/>
      <c r="ED222" s="72">
        <f t="shared" si="254"/>
        <v>0</v>
      </c>
      <c r="EF222" s="364">
        <f t="shared" si="314"/>
        <v>0</v>
      </c>
      <c r="EG222" s="95">
        <f t="shared" si="315"/>
        <v>0</v>
      </c>
      <c r="EH222" s="379">
        <f>(INDEX('30 year Cash Flow'!$H$50:$AK$50,1,'Monthly Loan Amortization'!A222)/12)*$DV$9</f>
        <v>0</v>
      </c>
      <c r="EI222" s="326">
        <f t="shared" si="316"/>
        <v>0</v>
      </c>
      <c r="EJ222" s="326">
        <f t="shared" si="242"/>
        <v>0</v>
      </c>
      <c r="EK222" s="326">
        <f t="shared" si="317"/>
        <v>0</v>
      </c>
      <c r="EL222" s="329">
        <f t="shared" si="245"/>
        <v>0</v>
      </c>
      <c r="EM222" s="329"/>
      <c r="EN222" s="372">
        <v>209</v>
      </c>
      <c r="EO222" s="95">
        <f t="shared" si="299"/>
        <v>0</v>
      </c>
      <c r="EP222" s="132"/>
      <c r="EQ222" s="95">
        <f t="shared" si="300"/>
        <v>0</v>
      </c>
      <c r="ER222" s="132"/>
      <c r="ES222" s="91"/>
      <c r="ET222" s="132"/>
      <c r="EU222" s="95">
        <f t="shared" si="301"/>
        <v>0</v>
      </c>
      <c r="EV222" s="132"/>
      <c r="EW222" s="327">
        <f t="shared" si="302"/>
        <v>0</v>
      </c>
      <c r="EX222" s="132"/>
      <c r="EY222" s="327">
        <f t="shared" si="255"/>
        <v>0</v>
      </c>
      <c r="EZ222" s="132"/>
      <c r="FA222" s="364">
        <f t="shared" si="318"/>
        <v>0</v>
      </c>
      <c r="FB222" s="95">
        <f t="shared" si="319"/>
        <v>0</v>
      </c>
      <c r="FC222" s="379">
        <f>(INDEX('30 year Cash Flow'!$H$50:$AK$50,1,'Monthly Loan Amortization'!A222)/12)*$EQ$9</f>
        <v>0</v>
      </c>
      <c r="FD222" s="326">
        <f t="shared" si="243"/>
        <v>0</v>
      </c>
      <c r="FE222" s="326">
        <f t="shared" si="244"/>
        <v>0</v>
      </c>
      <c r="FF222" s="326">
        <f t="shared" si="320"/>
        <v>0</v>
      </c>
      <c r="FG222" s="329">
        <f t="shared" si="246"/>
        <v>0</v>
      </c>
    </row>
    <row r="223" spans="1:163" x14ac:dyDescent="0.25">
      <c r="A223" s="132">
        <f t="shared" si="303"/>
        <v>18</v>
      </c>
      <c r="B223" s="71">
        <v>210</v>
      </c>
      <c r="C223" s="68">
        <f t="shared" si="256"/>
        <v>0</v>
      </c>
      <c r="E223" s="68">
        <f t="shared" si="257"/>
        <v>0</v>
      </c>
      <c r="G223" s="91"/>
      <c r="I223" s="68">
        <f t="shared" si="258"/>
        <v>0</v>
      </c>
      <c r="K223" s="72">
        <f t="shared" si="259"/>
        <v>0</v>
      </c>
      <c r="M223" s="72">
        <f t="shared" si="247"/>
        <v>0</v>
      </c>
      <c r="N223" s="66"/>
      <c r="O223" s="69"/>
      <c r="Q223" s="71">
        <v>210</v>
      </c>
      <c r="R223" s="68">
        <f t="shared" si="260"/>
        <v>0</v>
      </c>
      <c r="T223" s="68">
        <f t="shared" si="261"/>
        <v>0</v>
      </c>
      <c r="V223" s="91"/>
      <c r="X223" s="68">
        <f t="shared" si="262"/>
        <v>0</v>
      </c>
      <c r="Z223" s="72">
        <f t="shared" si="263"/>
        <v>0</v>
      </c>
      <c r="AB223" s="72" t="e">
        <f t="shared" si="248"/>
        <v>#REF!</v>
      </c>
      <c r="AD223" s="69"/>
      <c r="AF223" s="71">
        <v>210</v>
      </c>
      <c r="AG223" s="68">
        <f t="shared" si="264"/>
        <v>0</v>
      </c>
      <c r="AI223" s="68">
        <f t="shared" si="265"/>
        <v>0</v>
      </c>
      <c r="AK223" s="91"/>
      <c r="AM223" s="68">
        <f t="shared" si="266"/>
        <v>0</v>
      </c>
      <c r="AO223" s="72">
        <f t="shared" si="267"/>
        <v>0</v>
      </c>
      <c r="AQ223" s="72" t="e">
        <f t="shared" si="249"/>
        <v>#REF!</v>
      </c>
      <c r="AS223" s="69"/>
      <c r="AU223" s="71">
        <v>210</v>
      </c>
      <c r="AV223" s="68">
        <f t="shared" si="268"/>
        <v>0</v>
      </c>
      <c r="AX223" s="68">
        <f t="shared" si="269"/>
        <v>0</v>
      </c>
      <c r="AZ223" s="91"/>
      <c r="BB223" s="68">
        <f t="shared" si="270"/>
        <v>0</v>
      </c>
      <c r="BD223" s="72">
        <f t="shared" si="271"/>
        <v>0</v>
      </c>
      <c r="BF223" s="72" t="e">
        <f t="shared" si="250"/>
        <v>#REF!</v>
      </c>
      <c r="BG223" s="72"/>
      <c r="BH223" s="71">
        <v>210</v>
      </c>
      <c r="BI223" s="68">
        <f t="shared" si="272"/>
        <v>0</v>
      </c>
      <c r="BJ223" s="132"/>
      <c r="BK223" s="68">
        <f t="shared" si="273"/>
        <v>0</v>
      </c>
      <c r="BL223" s="132"/>
      <c r="BM223" s="91"/>
      <c r="BN223" s="132"/>
      <c r="BO223" s="68">
        <f t="shared" si="274"/>
        <v>0</v>
      </c>
      <c r="BP223" s="132"/>
      <c r="BQ223" s="72">
        <f t="shared" si="275"/>
        <v>0</v>
      </c>
      <c r="BR223" s="132"/>
      <c r="BS223" s="72">
        <f t="shared" si="251"/>
        <v>0</v>
      </c>
      <c r="BT223" s="72"/>
      <c r="BU223" s="326">
        <f t="shared" si="304"/>
        <v>0</v>
      </c>
      <c r="BV223" s="326">
        <f t="shared" si="276"/>
        <v>0</v>
      </c>
      <c r="BW223" s="326">
        <f t="shared" si="277"/>
        <v>0</v>
      </c>
      <c r="BX223" s="326">
        <f t="shared" si="278"/>
        <v>0</v>
      </c>
      <c r="BY223" s="326">
        <f t="shared" si="279"/>
        <v>0</v>
      </c>
      <c r="BZ223" s="326">
        <f t="shared" si="305"/>
        <v>0</v>
      </c>
      <c r="CA223" s="329">
        <f t="shared" si="280"/>
        <v>0</v>
      </c>
      <c r="CB223" s="132"/>
      <c r="CC223" s="71">
        <v>210</v>
      </c>
      <c r="CD223" s="68">
        <f t="shared" si="281"/>
        <v>0</v>
      </c>
      <c r="CE223" s="132"/>
      <c r="CF223" s="68">
        <f t="shared" si="282"/>
        <v>0</v>
      </c>
      <c r="CG223" s="132"/>
      <c r="CH223" s="91"/>
      <c r="CI223" s="132"/>
      <c r="CJ223" s="68">
        <f t="shared" si="283"/>
        <v>0</v>
      </c>
      <c r="CK223" s="132"/>
      <c r="CL223" s="72">
        <f t="shared" si="284"/>
        <v>0</v>
      </c>
      <c r="CM223" s="132"/>
      <c r="CN223" s="72">
        <f t="shared" si="252"/>
        <v>0</v>
      </c>
      <c r="CO223" s="132"/>
      <c r="CP223" s="326">
        <f t="shared" si="306"/>
        <v>0</v>
      </c>
      <c r="CQ223" s="326">
        <f t="shared" si="307"/>
        <v>0</v>
      </c>
      <c r="CR223" s="326">
        <f t="shared" si="308"/>
        <v>0</v>
      </c>
      <c r="CS223" s="326">
        <f t="shared" si="285"/>
        <v>0</v>
      </c>
      <c r="CT223" s="326">
        <f t="shared" si="286"/>
        <v>0</v>
      </c>
      <c r="CU223" s="326">
        <f t="shared" si="309"/>
        <v>0</v>
      </c>
      <c r="CV223" s="329">
        <f t="shared" si="287"/>
        <v>0</v>
      </c>
      <c r="CW223" s="69"/>
      <c r="CX223" s="71">
        <v>210</v>
      </c>
      <c r="CY223" s="68">
        <f t="shared" si="288"/>
        <v>0</v>
      </c>
      <c r="CZ223" s="132"/>
      <c r="DA223" s="68">
        <f t="shared" si="289"/>
        <v>0</v>
      </c>
      <c r="DB223" s="132"/>
      <c r="DC223" s="91"/>
      <c r="DD223" s="132"/>
      <c r="DE223" s="68">
        <f t="shared" si="290"/>
        <v>0</v>
      </c>
      <c r="DF223" s="132"/>
      <c r="DG223" s="72">
        <f t="shared" si="291"/>
        <v>0</v>
      </c>
      <c r="DH223" s="132"/>
      <c r="DI223" s="72">
        <f t="shared" si="253"/>
        <v>0</v>
      </c>
      <c r="DJ223" s="72"/>
      <c r="DK223" s="326">
        <f t="shared" si="310"/>
        <v>0</v>
      </c>
      <c r="DL223" s="326">
        <f t="shared" si="311"/>
        <v>0</v>
      </c>
      <c r="DM223" s="326">
        <f t="shared" si="292"/>
        <v>0</v>
      </c>
      <c r="DN223" s="326">
        <f t="shared" si="293"/>
        <v>0</v>
      </c>
      <c r="DO223" s="326">
        <f t="shared" si="294"/>
        <v>0</v>
      </c>
      <c r="DP223" s="326">
        <f t="shared" si="312"/>
        <v>0</v>
      </c>
      <c r="DQ223" s="329">
        <f t="shared" si="313"/>
        <v>0</v>
      </c>
      <c r="DR223" s="72"/>
      <c r="DS223" s="372">
        <v>210</v>
      </c>
      <c r="DT223" s="68">
        <f t="shared" si="295"/>
        <v>0</v>
      </c>
      <c r="DV223" s="68">
        <f t="shared" si="296"/>
        <v>0</v>
      </c>
      <c r="DX223" s="91"/>
      <c r="DZ223" s="68">
        <f t="shared" si="297"/>
        <v>0</v>
      </c>
      <c r="EA223" s="132"/>
      <c r="EB223" s="72">
        <f t="shared" si="298"/>
        <v>0</v>
      </c>
      <c r="EC223" s="132"/>
      <c r="ED223" s="72">
        <f t="shared" si="254"/>
        <v>0</v>
      </c>
      <c r="EF223" s="364">
        <f t="shared" si="314"/>
        <v>0</v>
      </c>
      <c r="EG223" s="95">
        <f t="shared" si="315"/>
        <v>0</v>
      </c>
      <c r="EH223" s="379">
        <f>(INDEX('30 year Cash Flow'!$H$50:$AK$50,1,'Monthly Loan Amortization'!A223)/12)*$DV$9</f>
        <v>0</v>
      </c>
      <c r="EI223" s="326">
        <f t="shared" si="316"/>
        <v>0</v>
      </c>
      <c r="EJ223" s="326">
        <f t="shared" si="242"/>
        <v>0</v>
      </c>
      <c r="EK223" s="326">
        <f t="shared" si="317"/>
        <v>0</v>
      </c>
      <c r="EL223" s="329">
        <f t="shared" si="245"/>
        <v>0</v>
      </c>
      <c r="EM223" s="329"/>
      <c r="EN223" s="372">
        <v>210</v>
      </c>
      <c r="EO223" s="95">
        <f t="shared" si="299"/>
        <v>0</v>
      </c>
      <c r="EP223" s="132"/>
      <c r="EQ223" s="95">
        <f t="shared" si="300"/>
        <v>0</v>
      </c>
      <c r="ER223" s="132"/>
      <c r="ES223" s="91"/>
      <c r="ET223" s="132"/>
      <c r="EU223" s="95">
        <f t="shared" si="301"/>
        <v>0</v>
      </c>
      <c r="EV223" s="132"/>
      <c r="EW223" s="327">
        <f t="shared" si="302"/>
        <v>0</v>
      </c>
      <c r="EX223" s="132"/>
      <c r="EY223" s="327">
        <f t="shared" si="255"/>
        <v>0</v>
      </c>
      <c r="EZ223" s="132"/>
      <c r="FA223" s="364">
        <f t="shared" si="318"/>
        <v>0</v>
      </c>
      <c r="FB223" s="95">
        <f t="shared" si="319"/>
        <v>0</v>
      </c>
      <c r="FC223" s="379">
        <f>(INDEX('30 year Cash Flow'!$H$50:$AK$50,1,'Monthly Loan Amortization'!A223)/12)*$EQ$9</f>
        <v>0</v>
      </c>
      <c r="FD223" s="326">
        <f t="shared" si="243"/>
        <v>0</v>
      </c>
      <c r="FE223" s="326">
        <f t="shared" si="244"/>
        <v>0</v>
      </c>
      <c r="FF223" s="326">
        <f t="shared" si="320"/>
        <v>0</v>
      </c>
      <c r="FG223" s="329">
        <f t="shared" si="246"/>
        <v>0</v>
      </c>
    </row>
    <row r="224" spans="1:163" x14ac:dyDescent="0.25">
      <c r="A224" s="132">
        <f t="shared" si="303"/>
        <v>18</v>
      </c>
      <c r="B224" s="71">
        <v>211</v>
      </c>
      <c r="C224" s="68">
        <f t="shared" si="256"/>
        <v>0</v>
      </c>
      <c r="E224" s="68">
        <f t="shared" si="257"/>
        <v>0</v>
      </c>
      <c r="G224" s="91"/>
      <c r="I224" s="68">
        <f t="shared" si="258"/>
        <v>0</v>
      </c>
      <c r="K224" s="72">
        <f t="shared" si="259"/>
        <v>0</v>
      </c>
      <c r="M224" s="72">
        <f t="shared" si="247"/>
        <v>0</v>
      </c>
      <c r="N224" s="66"/>
      <c r="O224" s="69"/>
      <c r="Q224" s="71">
        <v>211</v>
      </c>
      <c r="R224" s="68">
        <f t="shared" si="260"/>
        <v>0</v>
      </c>
      <c r="T224" s="68">
        <f t="shared" si="261"/>
        <v>0</v>
      </c>
      <c r="V224" s="91"/>
      <c r="X224" s="68">
        <f t="shared" si="262"/>
        <v>0</v>
      </c>
      <c r="Z224" s="72">
        <f t="shared" si="263"/>
        <v>0</v>
      </c>
      <c r="AB224" s="72" t="e">
        <f t="shared" si="248"/>
        <v>#REF!</v>
      </c>
      <c r="AD224" s="69"/>
      <c r="AF224" s="71">
        <v>211</v>
      </c>
      <c r="AG224" s="68">
        <f t="shared" si="264"/>
        <v>0</v>
      </c>
      <c r="AI224" s="68">
        <f t="shared" si="265"/>
        <v>0</v>
      </c>
      <c r="AK224" s="91"/>
      <c r="AM224" s="68">
        <f t="shared" si="266"/>
        <v>0</v>
      </c>
      <c r="AO224" s="72">
        <f t="shared" si="267"/>
        <v>0</v>
      </c>
      <c r="AQ224" s="72" t="e">
        <f t="shared" si="249"/>
        <v>#REF!</v>
      </c>
      <c r="AS224" s="69"/>
      <c r="AU224" s="71">
        <v>211</v>
      </c>
      <c r="AV224" s="68">
        <f t="shared" si="268"/>
        <v>0</v>
      </c>
      <c r="AX224" s="68">
        <f t="shared" si="269"/>
        <v>0</v>
      </c>
      <c r="AZ224" s="91"/>
      <c r="BB224" s="68">
        <f t="shared" si="270"/>
        <v>0</v>
      </c>
      <c r="BD224" s="72">
        <f t="shared" si="271"/>
        <v>0</v>
      </c>
      <c r="BF224" s="72" t="e">
        <f t="shared" si="250"/>
        <v>#REF!</v>
      </c>
      <c r="BG224" s="72"/>
      <c r="BH224" s="71">
        <v>211</v>
      </c>
      <c r="BI224" s="68">
        <f t="shared" si="272"/>
        <v>0</v>
      </c>
      <c r="BJ224" s="132"/>
      <c r="BK224" s="68">
        <f t="shared" si="273"/>
        <v>0</v>
      </c>
      <c r="BL224" s="132"/>
      <c r="BM224" s="91"/>
      <c r="BN224" s="132"/>
      <c r="BO224" s="68">
        <f t="shared" si="274"/>
        <v>0</v>
      </c>
      <c r="BP224" s="132"/>
      <c r="BQ224" s="72">
        <f t="shared" si="275"/>
        <v>0</v>
      </c>
      <c r="BR224" s="132"/>
      <c r="BS224" s="72">
        <f t="shared" si="251"/>
        <v>0</v>
      </c>
      <c r="BT224" s="72"/>
      <c r="BU224" s="326">
        <f t="shared" si="304"/>
        <v>0</v>
      </c>
      <c r="BV224" s="326">
        <f t="shared" si="276"/>
        <v>0</v>
      </c>
      <c r="BW224" s="326">
        <f t="shared" si="277"/>
        <v>0</v>
      </c>
      <c r="BX224" s="326">
        <f t="shared" si="278"/>
        <v>0</v>
      </c>
      <c r="BY224" s="326">
        <f t="shared" si="279"/>
        <v>0</v>
      </c>
      <c r="BZ224" s="326">
        <f t="shared" si="305"/>
        <v>0</v>
      </c>
      <c r="CA224" s="329">
        <f t="shared" si="280"/>
        <v>0</v>
      </c>
      <c r="CB224" s="132"/>
      <c r="CC224" s="71">
        <v>211</v>
      </c>
      <c r="CD224" s="68">
        <f t="shared" si="281"/>
        <v>0</v>
      </c>
      <c r="CE224" s="132"/>
      <c r="CF224" s="68">
        <f t="shared" si="282"/>
        <v>0</v>
      </c>
      <c r="CG224" s="132"/>
      <c r="CH224" s="91"/>
      <c r="CI224" s="132"/>
      <c r="CJ224" s="68">
        <f t="shared" si="283"/>
        <v>0</v>
      </c>
      <c r="CK224" s="132"/>
      <c r="CL224" s="72">
        <f t="shared" si="284"/>
        <v>0</v>
      </c>
      <c r="CM224" s="132"/>
      <c r="CN224" s="72">
        <f t="shared" si="252"/>
        <v>0</v>
      </c>
      <c r="CO224" s="132"/>
      <c r="CP224" s="326">
        <f t="shared" si="306"/>
        <v>0</v>
      </c>
      <c r="CQ224" s="326">
        <f t="shared" si="307"/>
        <v>0</v>
      </c>
      <c r="CR224" s="326">
        <f t="shared" si="308"/>
        <v>0</v>
      </c>
      <c r="CS224" s="326">
        <f t="shared" si="285"/>
        <v>0</v>
      </c>
      <c r="CT224" s="326">
        <f t="shared" si="286"/>
        <v>0</v>
      </c>
      <c r="CU224" s="326">
        <f t="shared" si="309"/>
        <v>0</v>
      </c>
      <c r="CV224" s="329">
        <f t="shared" si="287"/>
        <v>0</v>
      </c>
      <c r="CW224" s="69"/>
      <c r="CX224" s="71">
        <v>211</v>
      </c>
      <c r="CY224" s="68">
        <f t="shared" si="288"/>
        <v>0</v>
      </c>
      <c r="CZ224" s="132"/>
      <c r="DA224" s="68">
        <f t="shared" si="289"/>
        <v>0</v>
      </c>
      <c r="DB224" s="132"/>
      <c r="DC224" s="91"/>
      <c r="DD224" s="132"/>
      <c r="DE224" s="68">
        <f t="shared" si="290"/>
        <v>0</v>
      </c>
      <c r="DF224" s="132"/>
      <c r="DG224" s="72">
        <f t="shared" si="291"/>
        <v>0</v>
      </c>
      <c r="DH224" s="132"/>
      <c r="DI224" s="72">
        <f t="shared" si="253"/>
        <v>0</v>
      </c>
      <c r="DJ224" s="72"/>
      <c r="DK224" s="326">
        <f t="shared" si="310"/>
        <v>0</v>
      </c>
      <c r="DL224" s="326">
        <f t="shared" si="311"/>
        <v>0</v>
      </c>
      <c r="DM224" s="326">
        <f t="shared" si="292"/>
        <v>0</v>
      </c>
      <c r="DN224" s="326">
        <f t="shared" si="293"/>
        <v>0</v>
      </c>
      <c r="DO224" s="326">
        <f t="shared" si="294"/>
        <v>0</v>
      </c>
      <c r="DP224" s="326">
        <f t="shared" si="312"/>
        <v>0</v>
      </c>
      <c r="DQ224" s="329">
        <f t="shared" si="313"/>
        <v>0</v>
      </c>
      <c r="DR224" s="72"/>
      <c r="DS224" s="372">
        <v>211</v>
      </c>
      <c r="DT224" s="68">
        <f t="shared" si="295"/>
        <v>0</v>
      </c>
      <c r="DV224" s="68">
        <f t="shared" si="296"/>
        <v>0</v>
      </c>
      <c r="DX224" s="91"/>
      <c r="DZ224" s="68">
        <f t="shared" si="297"/>
        <v>0</v>
      </c>
      <c r="EA224" s="132"/>
      <c r="EB224" s="72">
        <f t="shared" si="298"/>
        <v>0</v>
      </c>
      <c r="EC224" s="132"/>
      <c r="ED224" s="72">
        <f t="shared" si="254"/>
        <v>0</v>
      </c>
      <c r="EF224" s="364">
        <f t="shared" si="314"/>
        <v>0</v>
      </c>
      <c r="EG224" s="95">
        <f t="shared" si="315"/>
        <v>0</v>
      </c>
      <c r="EH224" s="379">
        <f>(INDEX('30 year Cash Flow'!$H$50:$AK$50,1,'Monthly Loan Amortization'!A224)/12)*$DV$9</f>
        <v>0</v>
      </c>
      <c r="EI224" s="326">
        <f t="shared" si="316"/>
        <v>0</v>
      </c>
      <c r="EJ224" s="326">
        <f t="shared" si="242"/>
        <v>0</v>
      </c>
      <c r="EK224" s="326">
        <f t="shared" si="317"/>
        <v>0</v>
      </c>
      <c r="EL224" s="329">
        <f t="shared" si="245"/>
        <v>0</v>
      </c>
      <c r="EM224" s="329"/>
      <c r="EN224" s="372">
        <v>211</v>
      </c>
      <c r="EO224" s="95">
        <f t="shared" si="299"/>
        <v>0</v>
      </c>
      <c r="EP224" s="132"/>
      <c r="EQ224" s="95">
        <f t="shared" si="300"/>
        <v>0</v>
      </c>
      <c r="ER224" s="132"/>
      <c r="ES224" s="91"/>
      <c r="ET224" s="132"/>
      <c r="EU224" s="95">
        <f t="shared" si="301"/>
        <v>0</v>
      </c>
      <c r="EV224" s="132"/>
      <c r="EW224" s="327">
        <f t="shared" si="302"/>
        <v>0</v>
      </c>
      <c r="EX224" s="132"/>
      <c r="EY224" s="327">
        <f t="shared" si="255"/>
        <v>0</v>
      </c>
      <c r="EZ224" s="132"/>
      <c r="FA224" s="364">
        <f t="shared" si="318"/>
        <v>0</v>
      </c>
      <c r="FB224" s="95">
        <f t="shared" si="319"/>
        <v>0</v>
      </c>
      <c r="FC224" s="379">
        <f>(INDEX('30 year Cash Flow'!$H$50:$AK$50,1,'Monthly Loan Amortization'!A224)/12)*$EQ$9</f>
        <v>0</v>
      </c>
      <c r="FD224" s="326">
        <f t="shared" si="243"/>
        <v>0</v>
      </c>
      <c r="FE224" s="326">
        <f t="shared" si="244"/>
        <v>0</v>
      </c>
      <c r="FF224" s="326">
        <f t="shared" si="320"/>
        <v>0</v>
      </c>
      <c r="FG224" s="329">
        <f t="shared" si="246"/>
        <v>0</v>
      </c>
    </row>
    <row r="225" spans="1:163" x14ac:dyDescent="0.25">
      <c r="A225" s="132">
        <f t="shared" si="303"/>
        <v>18</v>
      </c>
      <c r="B225" s="71">
        <v>212</v>
      </c>
      <c r="C225" s="68">
        <f t="shared" si="256"/>
        <v>0</v>
      </c>
      <c r="E225" s="68">
        <f t="shared" si="257"/>
        <v>0</v>
      </c>
      <c r="G225" s="91"/>
      <c r="I225" s="68">
        <f t="shared" si="258"/>
        <v>0</v>
      </c>
      <c r="K225" s="72">
        <f t="shared" si="259"/>
        <v>0</v>
      </c>
      <c r="M225" s="72">
        <f t="shared" si="247"/>
        <v>0</v>
      </c>
      <c r="N225" s="66"/>
      <c r="O225" s="69"/>
      <c r="Q225" s="71">
        <v>212</v>
      </c>
      <c r="R225" s="68">
        <f t="shared" si="260"/>
        <v>0</v>
      </c>
      <c r="T225" s="68">
        <f t="shared" si="261"/>
        <v>0</v>
      </c>
      <c r="V225" s="91"/>
      <c r="X225" s="68">
        <f t="shared" si="262"/>
        <v>0</v>
      </c>
      <c r="Z225" s="72">
        <f t="shared" si="263"/>
        <v>0</v>
      </c>
      <c r="AB225" s="72" t="e">
        <f t="shared" si="248"/>
        <v>#REF!</v>
      </c>
      <c r="AD225" s="69"/>
      <c r="AF225" s="71">
        <v>212</v>
      </c>
      <c r="AG225" s="68">
        <f t="shared" si="264"/>
        <v>0</v>
      </c>
      <c r="AI225" s="68">
        <f t="shared" si="265"/>
        <v>0</v>
      </c>
      <c r="AK225" s="91"/>
      <c r="AM225" s="68">
        <f t="shared" si="266"/>
        <v>0</v>
      </c>
      <c r="AO225" s="72">
        <f t="shared" si="267"/>
        <v>0</v>
      </c>
      <c r="AQ225" s="72" t="e">
        <f t="shared" si="249"/>
        <v>#REF!</v>
      </c>
      <c r="AS225" s="69"/>
      <c r="AU225" s="71">
        <v>212</v>
      </c>
      <c r="AV225" s="68">
        <f t="shared" si="268"/>
        <v>0</v>
      </c>
      <c r="AX225" s="68">
        <f t="shared" si="269"/>
        <v>0</v>
      </c>
      <c r="AZ225" s="91"/>
      <c r="BB225" s="68">
        <f t="shared" si="270"/>
        <v>0</v>
      </c>
      <c r="BD225" s="72">
        <f t="shared" si="271"/>
        <v>0</v>
      </c>
      <c r="BF225" s="72" t="e">
        <f t="shared" si="250"/>
        <v>#REF!</v>
      </c>
      <c r="BG225" s="72"/>
      <c r="BH225" s="71">
        <v>212</v>
      </c>
      <c r="BI225" s="68">
        <f t="shared" si="272"/>
        <v>0</v>
      </c>
      <c r="BJ225" s="132"/>
      <c r="BK225" s="68">
        <f t="shared" si="273"/>
        <v>0</v>
      </c>
      <c r="BL225" s="132"/>
      <c r="BM225" s="91"/>
      <c r="BN225" s="132"/>
      <c r="BO225" s="68">
        <f t="shared" si="274"/>
        <v>0</v>
      </c>
      <c r="BP225" s="132"/>
      <c r="BQ225" s="72">
        <f t="shared" si="275"/>
        <v>0</v>
      </c>
      <c r="BR225" s="132"/>
      <c r="BS225" s="72">
        <f t="shared" si="251"/>
        <v>0</v>
      </c>
      <c r="BT225" s="72"/>
      <c r="BU225" s="326">
        <f t="shared" si="304"/>
        <v>0</v>
      </c>
      <c r="BV225" s="326">
        <f t="shared" si="276"/>
        <v>0</v>
      </c>
      <c r="BW225" s="326">
        <f t="shared" si="277"/>
        <v>0</v>
      </c>
      <c r="BX225" s="326">
        <f t="shared" si="278"/>
        <v>0</v>
      </c>
      <c r="BY225" s="326">
        <f t="shared" si="279"/>
        <v>0</v>
      </c>
      <c r="BZ225" s="326">
        <f t="shared" si="305"/>
        <v>0</v>
      </c>
      <c r="CA225" s="329">
        <f t="shared" si="280"/>
        <v>0</v>
      </c>
      <c r="CB225" s="132"/>
      <c r="CC225" s="71">
        <v>212</v>
      </c>
      <c r="CD225" s="68">
        <f t="shared" si="281"/>
        <v>0</v>
      </c>
      <c r="CE225" s="132"/>
      <c r="CF225" s="68">
        <f t="shared" si="282"/>
        <v>0</v>
      </c>
      <c r="CG225" s="132"/>
      <c r="CH225" s="91"/>
      <c r="CI225" s="132"/>
      <c r="CJ225" s="68">
        <f t="shared" si="283"/>
        <v>0</v>
      </c>
      <c r="CK225" s="132"/>
      <c r="CL225" s="72">
        <f t="shared" si="284"/>
        <v>0</v>
      </c>
      <c r="CM225" s="132"/>
      <c r="CN225" s="72">
        <f t="shared" si="252"/>
        <v>0</v>
      </c>
      <c r="CO225" s="132"/>
      <c r="CP225" s="326">
        <f t="shared" si="306"/>
        <v>0</v>
      </c>
      <c r="CQ225" s="326">
        <f t="shared" si="307"/>
        <v>0</v>
      </c>
      <c r="CR225" s="326">
        <f t="shared" si="308"/>
        <v>0</v>
      </c>
      <c r="CS225" s="326">
        <f t="shared" si="285"/>
        <v>0</v>
      </c>
      <c r="CT225" s="326">
        <f t="shared" si="286"/>
        <v>0</v>
      </c>
      <c r="CU225" s="326">
        <f t="shared" si="309"/>
        <v>0</v>
      </c>
      <c r="CV225" s="329">
        <f t="shared" si="287"/>
        <v>0</v>
      </c>
      <c r="CW225" s="69"/>
      <c r="CX225" s="71">
        <v>212</v>
      </c>
      <c r="CY225" s="68">
        <f t="shared" si="288"/>
        <v>0</v>
      </c>
      <c r="CZ225" s="132"/>
      <c r="DA225" s="68">
        <f t="shared" si="289"/>
        <v>0</v>
      </c>
      <c r="DB225" s="132"/>
      <c r="DC225" s="91"/>
      <c r="DD225" s="132"/>
      <c r="DE225" s="68">
        <f t="shared" si="290"/>
        <v>0</v>
      </c>
      <c r="DF225" s="132"/>
      <c r="DG225" s="72">
        <f t="shared" si="291"/>
        <v>0</v>
      </c>
      <c r="DH225" s="132"/>
      <c r="DI225" s="72">
        <f t="shared" si="253"/>
        <v>0</v>
      </c>
      <c r="DJ225" s="72"/>
      <c r="DK225" s="326">
        <f t="shared" si="310"/>
        <v>0</v>
      </c>
      <c r="DL225" s="326">
        <f t="shared" si="311"/>
        <v>0</v>
      </c>
      <c r="DM225" s="326">
        <f t="shared" si="292"/>
        <v>0</v>
      </c>
      <c r="DN225" s="326">
        <f t="shared" si="293"/>
        <v>0</v>
      </c>
      <c r="DO225" s="326">
        <f t="shared" si="294"/>
        <v>0</v>
      </c>
      <c r="DP225" s="326">
        <f t="shared" si="312"/>
        <v>0</v>
      </c>
      <c r="DQ225" s="329">
        <f t="shared" si="313"/>
        <v>0</v>
      </c>
      <c r="DR225" s="72"/>
      <c r="DS225" s="372">
        <v>212</v>
      </c>
      <c r="DT225" s="68">
        <f t="shared" si="295"/>
        <v>0</v>
      </c>
      <c r="DV225" s="68">
        <f t="shared" si="296"/>
        <v>0</v>
      </c>
      <c r="DX225" s="91"/>
      <c r="DZ225" s="68">
        <f t="shared" si="297"/>
        <v>0</v>
      </c>
      <c r="EA225" s="132"/>
      <c r="EB225" s="72">
        <f t="shared" si="298"/>
        <v>0</v>
      </c>
      <c r="EC225" s="132"/>
      <c r="ED225" s="72">
        <f t="shared" si="254"/>
        <v>0</v>
      </c>
      <c r="EF225" s="364">
        <f t="shared" si="314"/>
        <v>0</v>
      </c>
      <c r="EG225" s="95">
        <f t="shared" si="315"/>
        <v>0</v>
      </c>
      <c r="EH225" s="379">
        <f>(INDEX('30 year Cash Flow'!$H$50:$AK$50,1,'Monthly Loan Amortization'!A225)/12)*$DV$9</f>
        <v>0</v>
      </c>
      <c r="EI225" s="326">
        <f t="shared" si="316"/>
        <v>0</v>
      </c>
      <c r="EJ225" s="326">
        <f t="shared" si="242"/>
        <v>0</v>
      </c>
      <c r="EK225" s="326">
        <f t="shared" si="317"/>
        <v>0</v>
      </c>
      <c r="EL225" s="329">
        <f t="shared" si="245"/>
        <v>0</v>
      </c>
      <c r="EM225" s="329"/>
      <c r="EN225" s="372">
        <v>212</v>
      </c>
      <c r="EO225" s="95">
        <f t="shared" si="299"/>
        <v>0</v>
      </c>
      <c r="EP225" s="132"/>
      <c r="EQ225" s="95">
        <f t="shared" si="300"/>
        <v>0</v>
      </c>
      <c r="ER225" s="132"/>
      <c r="ES225" s="91"/>
      <c r="ET225" s="132"/>
      <c r="EU225" s="95">
        <f t="shared" si="301"/>
        <v>0</v>
      </c>
      <c r="EV225" s="132"/>
      <c r="EW225" s="327">
        <f t="shared" si="302"/>
        <v>0</v>
      </c>
      <c r="EX225" s="132"/>
      <c r="EY225" s="327">
        <f t="shared" si="255"/>
        <v>0</v>
      </c>
      <c r="EZ225" s="132"/>
      <c r="FA225" s="364">
        <f t="shared" si="318"/>
        <v>0</v>
      </c>
      <c r="FB225" s="95">
        <f t="shared" si="319"/>
        <v>0</v>
      </c>
      <c r="FC225" s="379">
        <f>(INDEX('30 year Cash Flow'!$H$50:$AK$50,1,'Monthly Loan Amortization'!A225)/12)*$EQ$9</f>
        <v>0</v>
      </c>
      <c r="FD225" s="326">
        <f t="shared" si="243"/>
        <v>0</v>
      </c>
      <c r="FE225" s="326">
        <f t="shared" si="244"/>
        <v>0</v>
      </c>
      <c r="FF225" s="326">
        <f t="shared" si="320"/>
        <v>0</v>
      </c>
      <c r="FG225" s="329">
        <f t="shared" si="246"/>
        <v>0</v>
      </c>
    </row>
    <row r="226" spans="1:163" x14ac:dyDescent="0.25">
      <c r="A226" s="132">
        <f t="shared" si="303"/>
        <v>18</v>
      </c>
      <c r="B226" s="71">
        <v>213</v>
      </c>
      <c r="C226" s="68">
        <f t="shared" si="256"/>
        <v>0</v>
      </c>
      <c r="E226" s="68">
        <f t="shared" si="257"/>
        <v>0</v>
      </c>
      <c r="G226" s="91"/>
      <c r="I226" s="68">
        <f t="shared" si="258"/>
        <v>0</v>
      </c>
      <c r="K226" s="72">
        <f t="shared" si="259"/>
        <v>0</v>
      </c>
      <c r="M226" s="72">
        <f t="shared" si="247"/>
        <v>0</v>
      </c>
      <c r="N226" s="66"/>
      <c r="O226" s="69"/>
      <c r="Q226" s="71">
        <v>213</v>
      </c>
      <c r="R226" s="68">
        <f t="shared" si="260"/>
        <v>0</v>
      </c>
      <c r="T226" s="68">
        <f t="shared" si="261"/>
        <v>0</v>
      </c>
      <c r="V226" s="91"/>
      <c r="X226" s="68">
        <f t="shared" si="262"/>
        <v>0</v>
      </c>
      <c r="Z226" s="72">
        <f t="shared" si="263"/>
        <v>0</v>
      </c>
      <c r="AB226" s="72" t="e">
        <f t="shared" si="248"/>
        <v>#REF!</v>
      </c>
      <c r="AD226" s="69"/>
      <c r="AF226" s="71">
        <v>213</v>
      </c>
      <c r="AG226" s="68">
        <f t="shared" si="264"/>
        <v>0</v>
      </c>
      <c r="AI226" s="68">
        <f t="shared" si="265"/>
        <v>0</v>
      </c>
      <c r="AK226" s="91"/>
      <c r="AM226" s="68">
        <f t="shared" si="266"/>
        <v>0</v>
      </c>
      <c r="AO226" s="72">
        <f t="shared" si="267"/>
        <v>0</v>
      </c>
      <c r="AQ226" s="72" t="e">
        <f t="shared" si="249"/>
        <v>#REF!</v>
      </c>
      <c r="AS226" s="69"/>
      <c r="AU226" s="71">
        <v>213</v>
      </c>
      <c r="AV226" s="68">
        <f t="shared" si="268"/>
        <v>0</v>
      </c>
      <c r="AX226" s="68">
        <f t="shared" si="269"/>
        <v>0</v>
      </c>
      <c r="AZ226" s="91"/>
      <c r="BB226" s="68">
        <f t="shared" si="270"/>
        <v>0</v>
      </c>
      <c r="BD226" s="72">
        <f t="shared" si="271"/>
        <v>0</v>
      </c>
      <c r="BF226" s="72" t="e">
        <f t="shared" si="250"/>
        <v>#REF!</v>
      </c>
      <c r="BG226" s="72"/>
      <c r="BH226" s="71">
        <v>213</v>
      </c>
      <c r="BI226" s="68">
        <f t="shared" si="272"/>
        <v>0</v>
      </c>
      <c r="BJ226" s="132"/>
      <c r="BK226" s="68">
        <f t="shared" si="273"/>
        <v>0</v>
      </c>
      <c r="BL226" s="132"/>
      <c r="BM226" s="91"/>
      <c r="BN226" s="132"/>
      <c r="BO226" s="68">
        <f t="shared" si="274"/>
        <v>0</v>
      </c>
      <c r="BP226" s="132"/>
      <c r="BQ226" s="72">
        <f t="shared" si="275"/>
        <v>0</v>
      </c>
      <c r="BR226" s="132"/>
      <c r="BS226" s="72">
        <f t="shared" si="251"/>
        <v>0</v>
      </c>
      <c r="BT226" s="72"/>
      <c r="BU226" s="326">
        <f t="shared" si="304"/>
        <v>0</v>
      </c>
      <c r="BV226" s="326">
        <f t="shared" si="276"/>
        <v>0</v>
      </c>
      <c r="BW226" s="326">
        <f t="shared" si="277"/>
        <v>0</v>
      </c>
      <c r="BX226" s="326">
        <f t="shared" si="278"/>
        <v>0</v>
      </c>
      <c r="BY226" s="326">
        <f t="shared" si="279"/>
        <v>0</v>
      </c>
      <c r="BZ226" s="326">
        <f t="shared" si="305"/>
        <v>0</v>
      </c>
      <c r="CA226" s="329">
        <f t="shared" si="280"/>
        <v>0</v>
      </c>
      <c r="CB226" s="132"/>
      <c r="CC226" s="71">
        <v>213</v>
      </c>
      <c r="CD226" s="68">
        <f t="shared" si="281"/>
        <v>0</v>
      </c>
      <c r="CE226" s="132"/>
      <c r="CF226" s="68">
        <f t="shared" si="282"/>
        <v>0</v>
      </c>
      <c r="CG226" s="132"/>
      <c r="CH226" s="91"/>
      <c r="CI226" s="132"/>
      <c r="CJ226" s="68">
        <f t="shared" si="283"/>
        <v>0</v>
      </c>
      <c r="CK226" s="132"/>
      <c r="CL226" s="72">
        <f t="shared" si="284"/>
        <v>0</v>
      </c>
      <c r="CM226" s="132"/>
      <c r="CN226" s="72">
        <f t="shared" si="252"/>
        <v>0</v>
      </c>
      <c r="CO226" s="132"/>
      <c r="CP226" s="326">
        <f t="shared" si="306"/>
        <v>0</v>
      </c>
      <c r="CQ226" s="326">
        <f t="shared" si="307"/>
        <v>0</v>
      </c>
      <c r="CR226" s="326">
        <f t="shared" si="308"/>
        <v>0</v>
      </c>
      <c r="CS226" s="326">
        <f t="shared" si="285"/>
        <v>0</v>
      </c>
      <c r="CT226" s="326">
        <f t="shared" si="286"/>
        <v>0</v>
      </c>
      <c r="CU226" s="326">
        <f t="shared" si="309"/>
        <v>0</v>
      </c>
      <c r="CV226" s="329">
        <f t="shared" si="287"/>
        <v>0</v>
      </c>
      <c r="CW226" s="69"/>
      <c r="CX226" s="71">
        <v>213</v>
      </c>
      <c r="CY226" s="68">
        <f t="shared" si="288"/>
        <v>0</v>
      </c>
      <c r="CZ226" s="132"/>
      <c r="DA226" s="68">
        <f t="shared" si="289"/>
        <v>0</v>
      </c>
      <c r="DB226" s="132"/>
      <c r="DC226" s="91"/>
      <c r="DD226" s="132"/>
      <c r="DE226" s="68">
        <f t="shared" si="290"/>
        <v>0</v>
      </c>
      <c r="DF226" s="132"/>
      <c r="DG226" s="72">
        <f t="shared" si="291"/>
        <v>0</v>
      </c>
      <c r="DH226" s="132"/>
      <c r="DI226" s="72">
        <f t="shared" si="253"/>
        <v>0</v>
      </c>
      <c r="DJ226" s="72"/>
      <c r="DK226" s="326">
        <f t="shared" si="310"/>
        <v>0</v>
      </c>
      <c r="DL226" s="326">
        <f t="shared" si="311"/>
        <v>0</v>
      </c>
      <c r="DM226" s="326">
        <f t="shared" si="292"/>
        <v>0</v>
      </c>
      <c r="DN226" s="326">
        <f t="shared" si="293"/>
        <v>0</v>
      </c>
      <c r="DO226" s="326">
        <f t="shared" si="294"/>
        <v>0</v>
      </c>
      <c r="DP226" s="326">
        <f t="shared" si="312"/>
        <v>0</v>
      </c>
      <c r="DQ226" s="329">
        <f t="shared" si="313"/>
        <v>0</v>
      </c>
      <c r="DR226" s="72"/>
      <c r="DS226" s="372">
        <v>213</v>
      </c>
      <c r="DT226" s="68">
        <f t="shared" si="295"/>
        <v>0</v>
      </c>
      <c r="DV226" s="68">
        <f t="shared" si="296"/>
        <v>0</v>
      </c>
      <c r="DX226" s="91"/>
      <c r="DZ226" s="68">
        <f t="shared" si="297"/>
        <v>0</v>
      </c>
      <c r="EA226" s="132"/>
      <c r="EB226" s="72">
        <f t="shared" si="298"/>
        <v>0</v>
      </c>
      <c r="EC226" s="132"/>
      <c r="ED226" s="72">
        <f t="shared" si="254"/>
        <v>0</v>
      </c>
      <c r="EF226" s="364">
        <f t="shared" si="314"/>
        <v>0</v>
      </c>
      <c r="EG226" s="95">
        <f t="shared" si="315"/>
        <v>0</v>
      </c>
      <c r="EH226" s="379">
        <f>(INDEX('30 year Cash Flow'!$H$50:$AK$50,1,'Monthly Loan Amortization'!A226)/12)*$DV$9</f>
        <v>0</v>
      </c>
      <c r="EI226" s="326">
        <f t="shared" si="316"/>
        <v>0</v>
      </c>
      <c r="EJ226" s="326">
        <f t="shared" si="242"/>
        <v>0</v>
      </c>
      <c r="EK226" s="326">
        <f t="shared" si="317"/>
        <v>0</v>
      </c>
      <c r="EL226" s="329">
        <f t="shared" si="245"/>
        <v>0</v>
      </c>
      <c r="EM226" s="329"/>
      <c r="EN226" s="372">
        <v>213</v>
      </c>
      <c r="EO226" s="95">
        <f t="shared" si="299"/>
        <v>0</v>
      </c>
      <c r="EP226" s="132"/>
      <c r="EQ226" s="95">
        <f t="shared" si="300"/>
        <v>0</v>
      </c>
      <c r="ER226" s="132"/>
      <c r="ES226" s="91"/>
      <c r="ET226" s="132"/>
      <c r="EU226" s="95">
        <f t="shared" si="301"/>
        <v>0</v>
      </c>
      <c r="EV226" s="132"/>
      <c r="EW226" s="327">
        <f t="shared" si="302"/>
        <v>0</v>
      </c>
      <c r="EX226" s="132"/>
      <c r="EY226" s="327">
        <f t="shared" si="255"/>
        <v>0</v>
      </c>
      <c r="EZ226" s="132"/>
      <c r="FA226" s="364">
        <f t="shared" si="318"/>
        <v>0</v>
      </c>
      <c r="FB226" s="95">
        <f t="shared" si="319"/>
        <v>0</v>
      </c>
      <c r="FC226" s="379">
        <f>(INDEX('30 year Cash Flow'!$H$50:$AK$50,1,'Monthly Loan Amortization'!A226)/12)*$EQ$9</f>
        <v>0</v>
      </c>
      <c r="FD226" s="326">
        <f t="shared" si="243"/>
        <v>0</v>
      </c>
      <c r="FE226" s="326">
        <f t="shared" si="244"/>
        <v>0</v>
      </c>
      <c r="FF226" s="326">
        <f t="shared" si="320"/>
        <v>0</v>
      </c>
      <c r="FG226" s="329">
        <f t="shared" si="246"/>
        <v>0</v>
      </c>
    </row>
    <row r="227" spans="1:163" x14ac:dyDescent="0.25">
      <c r="A227" s="132">
        <f t="shared" si="303"/>
        <v>18</v>
      </c>
      <c r="B227" s="71">
        <v>214</v>
      </c>
      <c r="C227" s="68">
        <f t="shared" si="256"/>
        <v>0</v>
      </c>
      <c r="E227" s="68">
        <f t="shared" si="257"/>
        <v>0</v>
      </c>
      <c r="G227" s="91"/>
      <c r="I227" s="68">
        <f t="shared" si="258"/>
        <v>0</v>
      </c>
      <c r="K227" s="72">
        <f t="shared" si="259"/>
        <v>0</v>
      </c>
      <c r="M227" s="72">
        <f t="shared" si="247"/>
        <v>0</v>
      </c>
      <c r="N227" s="66"/>
      <c r="O227" s="69"/>
      <c r="Q227" s="71">
        <v>214</v>
      </c>
      <c r="R227" s="68">
        <f t="shared" si="260"/>
        <v>0</v>
      </c>
      <c r="T227" s="68">
        <f t="shared" si="261"/>
        <v>0</v>
      </c>
      <c r="V227" s="91"/>
      <c r="X227" s="68">
        <f t="shared" si="262"/>
        <v>0</v>
      </c>
      <c r="Z227" s="72">
        <f t="shared" si="263"/>
        <v>0</v>
      </c>
      <c r="AB227" s="72" t="e">
        <f t="shared" si="248"/>
        <v>#REF!</v>
      </c>
      <c r="AD227" s="69"/>
      <c r="AF227" s="71">
        <v>214</v>
      </c>
      <c r="AG227" s="68">
        <f t="shared" si="264"/>
        <v>0</v>
      </c>
      <c r="AI227" s="68">
        <f t="shared" si="265"/>
        <v>0</v>
      </c>
      <c r="AK227" s="91"/>
      <c r="AM227" s="68">
        <f t="shared" si="266"/>
        <v>0</v>
      </c>
      <c r="AO227" s="72">
        <f t="shared" si="267"/>
        <v>0</v>
      </c>
      <c r="AQ227" s="72" t="e">
        <f t="shared" si="249"/>
        <v>#REF!</v>
      </c>
      <c r="AS227" s="69"/>
      <c r="AU227" s="71">
        <v>214</v>
      </c>
      <c r="AV227" s="68">
        <f t="shared" si="268"/>
        <v>0</v>
      </c>
      <c r="AX227" s="68">
        <f t="shared" si="269"/>
        <v>0</v>
      </c>
      <c r="AZ227" s="91"/>
      <c r="BB227" s="68">
        <f t="shared" si="270"/>
        <v>0</v>
      </c>
      <c r="BD227" s="72">
        <f t="shared" si="271"/>
        <v>0</v>
      </c>
      <c r="BF227" s="72" t="e">
        <f t="shared" si="250"/>
        <v>#REF!</v>
      </c>
      <c r="BG227" s="72"/>
      <c r="BH227" s="71">
        <v>214</v>
      </c>
      <c r="BI227" s="68">
        <f t="shared" si="272"/>
        <v>0</v>
      </c>
      <c r="BJ227" s="132"/>
      <c r="BK227" s="68">
        <f t="shared" si="273"/>
        <v>0</v>
      </c>
      <c r="BL227" s="132"/>
      <c r="BM227" s="91"/>
      <c r="BN227" s="132"/>
      <c r="BO227" s="68">
        <f t="shared" si="274"/>
        <v>0</v>
      </c>
      <c r="BP227" s="132"/>
      <c r="BQ227" s="72">
        <f t="shared" si="275"/>
        <v>0</v>
      </c>
      <c r="BR227" s="132"/>
      <c r="BS227" s="72">
        <f t="shared" si="251"/>
        <v>0</v>
      </c>
      <c r="BT227" s="72"/>
      <c r="BU227" s="326">
        <f t="shared" si="304"/>
        <v>0</v>
      </c>
      <c r="BV227" s="326">
        <f t="shared" si="276"/>
        <v>0</v>
      </c>
      <c r="BW227" s="326">
        <f t="shared" si="277"/>
        <v>0</v>
      </c>
      <c r="BX227" s="326">
        <f t="shared" si="278"/>
        <v>0</v>
      </c>
      <c r="BY227" s="326">
        <f t="shared" si="279"/>
        <v>0</v>
      </c>
      <c r="BZ227" s="326">
        <f t="shared" si="305"/>
        <v>0</v>
      </c>
      <c r="CA227" s="329">
        <f t="shared" si="280"/>
        <v>0</v>
      </c>
      <c r="CB227" s="132"/>
      <c r="CC227" s="71">
        <v>214</v>
      </c>
      <c r="CD227" s="68">
        <f t="shared" si="281"/>
        <v>0</v>
      </c>
      <c r="CE227" s="132"/>
      <c r="CF227" s="68">
        <f t="shared" si="282"/>
        <v>0</v>
      </c>
      <c r="CG227" s="132"/>
      <c r="CH227" s="91"/>
      <c r="CI227" s="132"/>
      <c r="CJ227" s="68">
        <f t="shared" si="283"/>
        <v>0</v>
      </c>
      <c r="CK227" s="132"/>
      <c r="CL227" s="72">
        <f t="shared" si="284"/>
        <v>0</v>
      </c>
      <c r="CM227" s="132"/>
      <c r="CN227" s="72">
        <f t="shared" si="252"/>
        <v>0</v>
      </c>
      <c r="CO227" s="132"/>
      <c r="CP227" s="326">
        <f t="shared" si="306"/>
        <v>0</v>
      </c>
      <c r="CQ227" s="326">
        <f t="shared" si="307"/>
        <v>0</v>
      </c>
      <c r="CR227" s="326">
        <f t="shared" si="308"/>
        <v>0</v>
      </c>
      <c r="CS227" s="326">
        <f t="shared" si="285"/>
        <v>0</v>
      </c>
      <c r="CT227" s="326">
        <f t="shared" si="286"/>
        <v>0</v>
      </c>
      <c r="CU227" s="326">
        <f t="shared" si="309"/>
        <v>0</v>
      </c>
      <c r="CV227" s="329">
        <f t="shared" si="287"/>
        <v>0</v>
      </c>
      <c r="CW227" s="69"/>
      <c r="CX227" s="71">
        <v>214</v>
      </c>
      <c r="CY227" s="68">
        <f t="shared" si="288"/>
        <v>0</v>
      </c>
      <c r="CZ227" s="132"/>
      <c r="DA227" s="68">
        <f t="shared" si="289"/>
        <v>0</v>
      </c>
      <c r="DB227" s="132"/>
      <c r="DC227" s="91"/>
      <c r="DD227" s="132"/>
      <c r="DE227" s="68">
        <f t="shared" si="290"/>
        <v>0</v>
      </c>
      <c r="DF227" s="132"/>
      <c r="DG227" s="72">
        <f t="shared" si="291"/>
        <v>0</v>
      </c>
      <c r="DH227" s="132"/>
      <c r="DI227" s="72">
        <f t="shared" si="253"/>
        <v>0</v>
      </c>
      <c r="DJ227" s="72"/>
      <c r="DK227" s="326">
        <f t="shared" si="310"/>
        <v>0</v>
      </c>
      <c r="DL227" s="326">
        <f t="shared" si="311"/>
        <v>0</v>
      </c>
      <c r="DM227" s="326">
        <f t="shared" si="292"/>
        <v>0</v>
      </c>
      <c r="DN227" s="326">
        <f t="shared" si="293"/>
        <v>0</v>
      </c>
      <c r="DO227" s="326">
        <f t="shared" si="294"/>
        <v>0</v>
      </c>
      <c r="DP227" s="326">
        <f t="shared" si="312"/>
        <v>0</v>
      </c>
      <c r="DQ227" s="329">
        <f t="shared" si="313"/>
        <v>0</v>
      </c>
      <c r="DR227" s="72"/>
      <c r="DS227" s="372">
        <v>214</v>
      </c>
      <c r="DT227" s="68">
        <f t="shared" si="295"/>
        <v>0</v>
      </c>
      <c r="DV227" s="68">
        <f t="shared" si="296"/>
        <v>0</v>
      </c>
      <c r="DX227" s="91"/>
      <c r="DZ227" s="68">
        <f t="shared" si="297"/>
        <v>0</v>
      </c>
      <c r="EA227" s="132"/>
      <c r="EB227" s="72">
        <f t="shared" si="298"/>
        <v>0</v>
      </c>
      <c r="EC227" s="132"/>
      <c r="ED227" s="72">
        <f t="shared" si="254"/>
        <v>0</v>
      </c>
      <c r="EF227" s="364">
        <f t="shared" si="314"/>
        <v>0</v>
      </c>
      <c r="EG227" s="95">
        <f t="shared" si="315"/>
        <v>0</v>
      </c>
      <c r="EH227" s="379">
        <f>(INDEX('30 year Cash Flow'!$H$50:$AK$50,1,'Monthly Loan Amortization'!A227)/12)*$DV$9</f>
        <v>0</v>
      </c>
      <c r="EI227" s="326">
        <f t="shared" si="316"/>
        <v>0</v>
      </c>
      <c r="EJ227" s="326">
        <f t="shared" si="242"/>
        <v>0</v>
      </c>
      <c r="EK227" s="326">
        <f t="shared" si="317"/>
        <v>0</v>
      </c>
      <c r="EL227" s="329">
        <f t="shared" si="245"/>
        <v>0</v>
      </c>
      <c r="EM227" s="329"/>
      <c r="EN227" s="372">
        <v>214</v>
      </c>
      <c r="EO227" s="95">
        <f t="shared" si="299"/>
        <v>0</v>
      </c>
      <c r="EP227" s="132"/>
      <c r="EQ227" s="95">
        <f t="shared" si="300"/>
        <v>0</v>
      </c>
      <c r="ER227" s="132"/>
      <c r="ES227" s="91"/>
      <c r="ET227" s="132"/>
      <c r="EU227" s="95">
        <f t="shared" si="301"/>
        <v>0</v>
      </c>
      <c r="EV227" s="132"/>
      <c r="EW227" s="327">
        <f t="shared" si="302"/>
        <v>0</v>
      </c>
      <c r="EX227" s="132"/>
      <c r="EY227" s="327">
        <f t="shared" si="255"/>
        <v>0</v>
      </c>
      <c r="EZ227" s="132"/>
      <c r="FA227" s="364">
        <f t="shared" si="318"/>
        <v>0</v>
      </c>
      <c r="FB227" s="95">
        <f t="shared" si="319"/>
        <v>0</v>
      </c>
      <c r="FC227" s="379">
        <f>(INDEX('30 year Cash Flow'!$H$50:$AK$50,1,'Monthly Loan Amortization'!A227)/12)*$EQ$9</f>
        <v>0</v>
      </c>
      <c r="FD227" s="326">
        <f t="shared" si="243"/>
        <v>0</v>
      </c>
      <c r="FE227" s="326">
        <f t="shared" si="244"/>
        <v>0</v>
      </c>
      <c r="FF227" s="326">
        <f t="shared" si="320"/>
        <v>0</v>
      </c>
      <c r="FG227" s="329">
        <f t="shared" si="246"/>
        <v>0</v>
      </c>
    </row>
    <row r="228" spans="1:163" x14ac:dyDescent="0.25">
      <c r="A228" s="132">
        <f t="shared" si="303"/>
        <v>18</v>
      </c>
      <c r="B228" s="71">
        <v>215</v>
      </c>
      <c r="C228" s="68">
        <f t="shared" si="256"/>
        <v>0</v>
      </c>
      <c r="E228" s="68">
        <f t="shared" si="257"/>
        <v>0</v>
      </c>
      <c r="G228" s="91"/>
      <c r="I228" s="68">
        <f t="shared" si="258"/>
        <v>0</v>
      </c>
      <c r="K228" s="72">
        <f t="shared" si="259"/>
        <v>0</v>
      </c>
      <c r="M228" s="72">
        <f t="shared" si="247"/>
        <v>0</v>
      </c>
      <c r="N228" s="66"/>
      <c r="O228" s="69"/>
      <c r="Q228" s="71">
        <v>215</v>
      </c>
      <c r="R228" s="68">
        <f t="shared" si="260"/>
        <v>0</v>
      </c>
      <c r="T228" s="68">
        <f t="shared" si="261"/>
        <v>0</v>
      </c>
      <c r="V228" s="91"/>
      <c r="X228" s="68">
        <f t="shared" si="262"/>
        <v>0</v>
      </c>
      <c r="Z228" s="72">
        <f t="shared" si="263"/>
        <v>0</v>
      </c>
      <c r="AB228" s="72" t="e">
        <f t="shared" si="248"/>
        <v>#REF!</v>
      </c>
      <c r="AD228" s="69"/>
      <c r="AF228" s="71">
        <v>215</v>
      </c>
      <c r="AG228" s="68">
        <f t="shared" si="264"/>
        <v>0</v>
      </c>
      <c r="AI228" s="68">
        <f t="shared" si="265"/>
        <v>0</v>
      </c>
      <c r="AK228" s="91"/>
      <c r="AM228" s="68">
        <f t="shared" si="266"/>
        <v>0</v>
      </c>
      <c r="AO228" s="72">
        <f t="shared" si="267"/>
        <v>0</v>
      </c>
      <c r="AQ228" s="72" t="e">
        <f t="shared" si="249"/>
        <v>#REF!</v>
      </c>
      <c r="AS228" s="69"/>
      <c r="AU228" s="71">
        <v>215</v>
      </c>
      <c r="AV228" s="68">
        <f t="shared" si="268"/>
        <v>0</v>
      </c>
      <c r="AX228" s="68">
        <f t="shared" si="269"/>
        <v>0</v>
      </c>
      <c r="AZ228" s="91"/>
      <c r="BB228" s="68">
        <f t="shared" si="270"/>
        <v>0</v>
      </c>
      <c r="BD228" s="72">
        <f t="shared" si="271"/>
        <v>0</v>
      </c>
      <c r="BF228" s="72" t="e">
        <f t="shared" si="250"/>
        <v>#REF!</v>
      </c>
      <c r="BG228" s="72"/>
      <c r="BH228" s="71">
        <v>215</v>
      </c>
      <c r="BI228" s="68">
        <f t="shared" si="272"/>
        <v>0</v>
      </c>
      <c r="BJ228" s="132"/>
      <c r="BK228" s="68">
        <f t="shared" si="273"/>
        <v>0</v>
      </c>
      <c r="BL228" s="132"/>
      <c r="BM228" s="91"/>
      <c r="BN228" s="132"/>
      <c r="BO228" s="68">
        <f t="shared" si="274"/>
        <v>0</v>
      </c>
      <c r="BP228" s="132"/>
      <c r="BQ228" s="72">
        <f t="shared" si="275"/>
        <v>0</v>
      </c>
      <c r="BR228" s="132"/>
      <c r="BS228" s="72">
        <f t="shared" si="251"/>
        <v>0</v>
      </c>
      <c r="BT228" s="72"/>
      <c r="BU228" s="326">
        <f t="shared" si="304"/>
        <v>0</v>
      </c>
      <c r="BV228" s="326">
        <f t="shared" si="276"/>
        <v>0</v>
      </c>
      <c r="BW228" s="326">
        <f t="shared" si="277"/>
        <v>0</v>
      </c>
      <c r="BX228" s="326">
        <f t="shared" si="278"/>
        <v>0</v>
      </c>
      <c r="BY228" s="326">
        <f t="shared" si="279"/>
        <v>0</v>
      </c>
      <c r="BZ228" s="326">
        <f t="shared" si="305"/>
        <v>0</v>
      </c>
      <c r="CA228" s="329">
        <f t="shared" si="280"/>
        <v>0</v>
      </c>
      <c r="CB228" s="132"/>
      <c r="CC228" s="71">
        <v>215</v>
      </c>
      <c r="CD228" s="68">
        <f t="shared" si="281"/>
        <v>0</v>
      </c>
      <c r="CE228" s="132"/>
      <c r="CF228" s="68">
        <f t="shared" si="282"/>
        <v>0</v>
      </c>
      <c r="CG228" s="132"/>
      <c r="CH228" s="91"/>
      <c r="CI228" s="132"/>
      <c r="CJ228" s="68">
        <f t="shared" si="283"/>
        <v>0</v>
      </c>
      <c r="CK228" s="132"/>
      <c r="CL228" s="72">
        <f t="shared" si="284"/>
        <v>0</v>
      </c>
      <c r="CM228" s="132"/>
      <c r="CN228" s="72">
        <f t="shared" si="252"/>
        <v>0</v>
      </c>
      <c r="CO228" s="132"/>
      <c r="CP228" s="326">
        <f t="shared" si="306"/>
        <v>0</v>
      </c>
      <c r="CQ228" s="326">
        <f t="shared" si="307"/>
        <v>0</v>
      </c>
      <c r="CR228" s="326">
        <f t="shared" si="308"/>
        <v>0</v>
      </c>
      <c r="CS228" s="326">
        <f t="shared" si="285"/>
        <v>0</v>
      </c>
      <c r="CT228" s="326">
        <f t="shared" si="286"/>
        <v>0</v>
      </c>
      <c r="CU228" s="326">
        <f t="shared" si="309"/>
        <v>0</v>
      </c>
      <c r="CV228" s="329">
        <f t="shared" si="287"/>
        <v>0</v>
      </c>
      <c r="CW228" s="69"/>
      <c r="CX228" s="71">
        <v>215</v>
      </c>
      <c r="CY228" s="68">
        <f t="shared" si="288"/>
        <v>0</v>
      </c>
      <c r="CZ228" s="132"/>
      <c r="DA228" s="68">
        <f t="shared" si="289"/>
        <v>0</v>
      </c>
      <c r="DB228" s="132"/>
      <c r="DC228" s="91"/>
      <c r="DD228" s="132"/>
      <c r="DE228" s="68">
        <f t="shared" si="290"/>
        <v>0</v>
      </c>
      <c r="DF228" s="132"/>
      <c r="DG228" s="72">
        <f t="shared" si="291"/>
        <v>0</v>
      </c>
      <c r="DH228" s="132"/>
      <c r="DI228" s="72">
        <f t="shared" si="253"/>
        <v>0</v>
      </c>
      <c r="DJ228" s="72"/>
      <c r="DK228" s="326">
        <f t="shared" si="310"/>
        <v>0</v>
      </c>
      <c r="DL228" s="326">
        <f t="shared" si="311"/>
        <v>0</v>
      </c>
      <c r="DM228" s="326">
        <f t="shared" si="292"/>
        <v>0</v>
      </c>
      <c r="DN228" s="326">
        <f t="shared" si="293"/>
        <v>0</v>
      </c>
      <c r="DO228" s="326">
        <f t="shared" si="294"/>
        <v>0</v>
      </c>
      <c r="DP228" s="326">
        <f t="shared" si="312"/>
        <v>0</v>
      </c>
      <c r="DQ228" s="329">
        <f t="shared" si="313"/>
        <v>0</v>
      </c>
      <c r="DR228" s="72"/>
      <c r="DS228" s="372">
        <v>215</v>
      </c>
      <c r="DT228" s="68">
        <f t="shared" si="295"/>
        <v>0</v>
      </c>
      <c r="DV228" s="68">
        <f t="shared" si="296"/>
        <v>0</v>
      </c>
      <c r="DX228" s="91"/>
      <c r="DZ228" s="68">
        <f t="shared" si="297"/>
        <v>0</v>
      </c>
      <c r="EA228" s="132"/>
      <c r="EB228" s="72">
        <f t="shared" si="298"/>
        <v>0</v>
      </c>
      <c r="EC228" s="132"/>
      <c r="ED228" s="72">
        <f t="shared" si="254"/>
        <v>0</v>
      </c>
      <c r="EF228" s="364">
        <f t="shared" si="314"/>
        <v>0</v>
      </c>
      <c r="EG228" s="95">
        <f t="shared" si="315"/>
        <v>0</v>
      </c>
      <c r="EH228" s="379">
        <f>(INDEX('30 year Cash Flow'!$H$50:$AK$50,1,'Monthly Loan Amortization'!A228)/12)*$DV$9</f>
        <v>0</v>
      </c>
      <c r="EI228" s="326">
        <f t="shared" si="316"/>
        <v>0</v>
      </c>
      <c r="EJ228" s="326">
        <f t="shared" si="242"/>
        <v>0</v>
      </c>
      <c r="EK228" s="326">
        <f t="shared" si="317"/>
        <v>0</v>
      </c>
      <c r="EL228" s="329">
        <f t="shared" si="245"/>
        <v>0</v>
      </c>
      <c r="EM228" s="329"/>
      <c r="EN228" s="372">
        <v>215</v>
      </c>
      <c r="EO228" s="95">
        <f t="shared" si="299"/>
        <v>0</v>
      </c>
      <c r="EP228" s="132"/>
      <c r="EQ228" s="95">
        <f t="shared" si="300"/>
        <v>0</v>
      </c>
      <c r="ER228" s="132"/>
      <c r="ES228" s="91"/>
      <c r="ET228" s="132"/>
      <c r="EU228" s="95">
        <f t="shared" si="301"/>
        <v>0</v>
      </c>
      <c r="EV228" s="132"/>
      <c r="EW228" s="327">
        <f t="shared" si="302"/>
        <v>0</v>
      </c>
      <c r="EX228" s="132"/>
      <c r="EY228" s="327">
        <f t="shared" si="255"/>
        <v>0</v>
      </c>
      <c r="EZ228" s="132"/>
      <c r="FA228" s="364">
        <f t="shared" si="318"/>
        <v>0</v>
      </c>
      <c r="FB228" s="95">
        <f t="shared" si="319"/>
        <v>0</v>
      </c>
      <c r="FC228" s="379">
        <f>(INDEX('30 year Cash Flow'!$H$50:$AK$50,1,'Monthly Loan Amortization'!A228)/12)*$EQ$9</f>
        <v>0</v>
      </c>
      <c r="FD228" s="326">
        <f t="shared" si="243"/>
        <v>0</v>
      </c>
      <c r="FE228" s="326">
        <f t="shared" si="244"/>
        <v>0</v>
      </c>
      <c r="FF228" s="326">
        <f t="shared" si="320"/>
        <v>0</v>
      </c>
      <c r="FG228" s="329">
        <f t="shared" si="246"/>
        <v>0</v>
      </c>
    </row>
    <row r="229" spans="1:163" x14ac:dyDescent="0.25">
      <c r="A229" s="132">
        <f t="shared" si="303"/>
        <v>18</v>
      </c>
      <c r="B229" s="71">
        <v>216</v>
      </c>
      <c r="C229" s="68">
        <f t="shared" si="256"/>
        <v>0</v>
      </c>
      <c r="E229" s="68">
        <f t="shared" si="257"/>
        <v>0</v>
      </c>
      <c r="G229" s="91"/>
      <c r="I229" s="68">
        <f t="shared" si="258"/>
        <v>0</v>
      </c>
      <c r="K229" s="72">
        <f t="shared" si="259"/>
        <v>0</v>
      </c>
      <c r="M229" s="72">
        <f t="shared" si="247"/>
        <v>0</v>
      </c>
      <c r="N229" s="66"/>
      <c r="O229" s="69"/>
      <c r="Q229" s="71">
        <v>216</v>
      </c>
      <c r="R229" s="68">
        <f t="shared" si="260"/>
        <v>0</v>
      </c>
      <c r="T229" s="68">
        <f t="shared" si="261"/>
        <v>0</v>
      </c>
      <c r="V229" s="91"/>
      <c r="X229" s="68">
        <f t="shared" si="262"/>
        <v>0</v>
      </c>
      <c r="Z229" s="72">
        <f t="shared" si="263"/>
        <v>0</v>
      </c>
      <c r="AB229" s="72" t="e">
        <f t="shared" si="248"/>
        <v>#REF!</v>
      </c>
      <c r="AD229" s="69"/>
      <c r="AF229" s="71">
        <v>216</v>
      </c>
      <c r="AG229" s="68">
        <f t="shared" si="264"/>
        <v>0</v>
      </c>
      <c r="AI229" s="68">
        <f t="shared" si="265"/>
        <v>0</v>
      </c>
      <c r="AK229" s="91"/>
      <c r="AM229" s="68">
        <f t="shared" si="266"/>
        <v>0</v>
      </c>
      <c r="AO229" s="72">
        <f t="shared" si="267"/>
        <v>0</v>
      </c>
      <c r="AQ229" s="72" t="e">
        <f t="shared" si="249"/>
        <v>#REF!</v>
      </c>
      <c r="AS229" s="69"/>
      <c r="AU229" s="71">
        <v>216</v>
      </c>
      <c r="AV229" s="68">
        <f t="shared" si="268"/>
        <v>0</v>
      </c>
      <c r="AX229" s="68">
        <f t="shared" si="269"/>
        <v>0</v>
      </c>
      <c r="AZ229" s="91"/>
      <c r="BB229" s="68">
        <f t="shared" si="270"/>
        <v>0</v>
      </c>
      <c r="BD229" s="72">
        <f t="shared" si="271"/>
        <v>0</v>
      </c>
      <c r="BF229" s="72" t="e">
        <f t="shared" si="250"/>
        <v>#REF!</v>
      </c>
      <c r="BG229" s="72"/>
      <c r="BH229" s="71">
        <v>216</v>
      </c>
      <c r="BI229" s="68">
        <f t="shared" si="272"/>
        <v>0</v>
      </c>
      <c r="BJ229" s="132"/>
      <c r="BK229" s="68">
        <f t="shared" si="273"/>
        <v>0</v>
      </c>
      <c r="BL229" s="132"/>
      <c r="BM229" s="91"/>
      <c r="BN229" s="132"/>
      <c r="BO229" s="68">
        <f t="shared" si="274"/>
        <v>0</v>
      </c>
      <c r="BP229" s="132"/>
      <c r="BQ229" s="72">
        <f t="shared" si="275"/>
        <v>0</v>
      </c>
      <c r="BR229" s="132"/>
      <c r="BS229" s="72">
        <f t="shared" si="251"/>
        <v>0</v>
      </c>
      <c r="BT229" s="72"/>
      <c r="BU229" s="326">
        <f t="shared" si="304"/>
        <v>0</v>
      </c>
      <c r="BV229" s="326">
        <f t="shared" si="276"/>
        <v>0</v>
      </c>
      <c r="BW229" s="326">
        <f t="shared" si="277"/>
        <v>0</v>
      </c>
      <c r="BX229" s="326">
        <f t="shared" si="278"/>
        <v>0</v>
      </c>
      <c r="BY229" s="326">
        <f t="shared" si="279"/>
        <v>0</v>
      </c>
      <c r="BZ229" s="326">
        <f t="shared" si="305"/>
        <v>0</v>
      </c>
      <c r="CA229" s="329">
        <f t="shared" si="280"/>
        <v>0</v>
      </c>
      <c r="CB229" s="132"/>
      <c r="CC229" s="71">
        <v>216</v>
      </c>
      <c r="CD229" s="68">
        <f t="shared" si="281"/>
        <v>0</v>
      </c>
      <c r="CE229" s="132"/>
      <c r="CF229" s="68">
        <f t="shared" si="282"/>
        <v>0</v>
      </c>
      <c r="CG229" s="132"/>
      <c r="CH229" s="91"/>
      <c r="CI229" s="132"/>
      <c r="CJ229" s="68">
        <f t="shared" si="283"/>
        <v>0</v>
      </c>
      <c r="CK229" s="132"/>
      <c r="CL229" s="72">
        <f t="shared" si="284"/>
        <v>0</v>
      </c>
      <c r="CM229" s="132"/>
      <c r="CN229" s="72">
        <f t="shared" si="252"/>
        <v>0</v>
      </c>
      <c r="CO229" s="132"/>
      <c r="CP229" s="326">
        <f t="shared" si="306"/>
        <v>0</v>
      </c>
      <c r="CQ229" s="326">
        <f t="shared" si="307"/>
        <v>0</v>
      </c>
      <c r="CR229" s="326">
        <f t="shared" si="308"/>
        <v>0</v>
      </c>
      <c r="CS229" s="326">
        <f t="shared" si="285"/>
        <v>0</v>
      </c>
      <c r="CT229" s="326">
        <f t="shared" si="286"/>
        <v>0</v>
      </c>
      <c r="CU229" s="326">
        <f t="shared" si="309"/>
        <v>0</v>
      </c>
      <c r="CV229" s="329">
        <f t="shared" si="287"/>
        <v>0</v>
      </c>
      <c r="CW229" s="69"/>
      <c r="CX229" s="71">
        <v>216</v>
      </c>
      <c r="CY229" s="68">
        <f t="shared" si="288"/>
        <v>0</v>
      </c>
      <c r="CZ229" s="132"/>
      <c r="DA229" s="68">
        <f t="shared" si="289"/>
        <v>0</v>
      </c>
      <c r="DB229" s="132"/>
      <c r="DC229" s="91"/>
      <c r="DD229" s="132"/>
      <c r="DE229" s="68">
        <f t="shared" si="290"/>
        <v>0</v>
      </c>
      <c r="DF229" s="132"/>
      <c r="DG229" s="72">
        <f t="shared" si="291"/>
        <v>0</v>
      </c>
      <c r="DH229" s="132"/>
      <c r="DI229" s="72">
        <f t="shared" si="253"/>
        <v>0</v>
      </c>
      <c r="DJ229" s="72"/>
      <c r="DK229" s="326">
        <f t="shared" si="310"/>
        <v>0</v>
      </c>
      <c r="DL229" s="326">
        <f t="shared" si="311"/>
        <v>0</v>
      </c>
      <c r="DM229" s="326">
        <f t="shared" si="292"/>
        <v>0</v>
      </c>
      <c r="DN229" s="326">
        <f t="shared" si="293"/>
        <v>0</v>
      </c>
      <c r="DO229" s="326">
        <f t="shared" si="294"/>
        <v>0</v>
      </c>
      <c r="DP229" s="326">
        <f t="shared" si="312"/>
        <v>0</v>
      </c>
      <c r="DQ229" s="329">
        <f t="shared" si="313"/>
        <v>0</v>
      </c>
      <c r="DR229" s="72"/>
      <c r="DS229" s="372">
        <v>216</v>
      </c>
      <c r="DT229" s="68">
        <f t="shared" si="295"/>
        <v>0</v>
      </c>
      <c r="DV229" s="68">
        <f t="shared" si="296"/>
        <v>0</v>
      </c>
      <c r="DX229" s="91"/>
      <c r="DZ229" s="68">
        <f t="shared" si="297"/>
        <v>0</v>
      </c>
      <c r="EA229" s="132"/>
      <c r="EB229" s="72">
        <f t="shared" si="298"/>
        <v>0</v>
      </c>
      <c r="EC229" s="132"/>
      <c r="ED229" s="72">
        <f t="shared" si="254"/>
        <v>0</v>
      </c>
      <c r="EF229" s="364">
        <f t="shared" si="314"/>
        <v>0</v>
      </c>
      <c r="EG229" s="95">
        <f t="shared" si="315"/>
        <v>0</v>
      </c>
      <c r="EH229" s="379">
        <f>(INDEX('30 year Cash Flow'!$H$50:$AK$50,1,'Monthly Loan Amortization'!A229)/12)*$DV$9</f>
        <v>0</v>
      </c>
      <c r="EI229" s="326">
        <f t="shared" si="316"/>
        <v>0</v>
      </c>
      <c r="EJ229" s="326">
        <f t="shared" si="242"/>
        <v>0</v>
      </c>
      <c r="EK229" s="326">
        <f t="shared" si="317"/>
        <v>0</v>
      </c>
      <c r="EL229" s="329">
        <f t="shared" si="245"/>
        <v>0</v>
      </c>
      <c r="EM229" s="329"/>
      <c r="EN229" s="372">
        <v>216</v>
      </c>
      <c r="EO229" s="95">
        <f t="shared" si="299"/>
        <v>0</v>
      </c>
      <c r="EP229" s="132"/>
      <c r="EQ229" s="95">
        <f t="shared" si="300"/>
        <v>0</v>
      </c>
      <c r="ER229" s="132"/>
      <c r="ES229" s="91"/>
      <c r="ET229" s="132"/>
      <c r="EU229" s="95">
        <f t="shared" si="301"/>
        <v>0</v>
      </c>
      <c r="EV229" s="132"/>
      <c r="EW229" s="327">
        <f t="shared" si="302"/>
        <v>0</v>
      </c>
      <c r="EX229" s="132"/>
      <c r="EY229" s="327">
        <f t="shared" si="255"/>
        <v>0</v>
      </c>
      <c r="EZ229" s="132"/>
      <c r="FA229" s="364">
        <f t="shared" si="318"/>
        <v>0</v>
      </c>
      <c r="FB229" s="95">
        <f t="shared" si="319"/>
        <v>0</v>
      </c>
      <c r="FC229" s="379">
        <f>(INDEX('30 year Cash Flow'!$H$50:$AK$50,1,'Monthly Loan Amortization'!A229)/12)*$EQ$9</f>
        <v>0</v>
      </c>
      <c r="FD229" s="326">
        <f t="shared" si="243"/>
        <v>0</v>
      </c>
      <c r="FE229" s="326">
        <f t="shared" si="244"/>
        <v>0</v>
      </c>
      <c r="FF229" s="326">
        <f t="shared" si="320"/>
        <v>0</v>
      </c>
      <c r="FG229" s="329">
        <f t="shared" si="246"/>
        <v>0</v>
      </c>
    </row>
    <row r="230" spans="1:163" x14ac:dyDescent="0.25">
      <c r="A230" s="132">
        <f t="shared" si="303"/>
        <v>19</v>
      </c>
      <c r="B230" s="71">
        <v>217</v>
      </c>
      <c r="C230" s="68">
        <f t="shared" si="256"/>
        <v>0</v>
      </c>
      <c r="E230" s="68">
        <f t="shared" si="257"/>
        <v>0</v>
      </c>
      <c r="G230" s="91"/>
      <c r="I230" s="68">
        <f t="shared" si="258"/>
        <v>0</v>
      </c>
      <c r="K230" s="72">
        <f t="shared" si="259"/>
        <v>0</v>
      </c>
      <c r="M230" s="72">
        <f t="shared" si="247"/>
        <v>0</v>
      </c>
      <c r="N230" s="66"/>
      <c r="O230" s="69"/>
      <c r="Q230" s="71">
        <v>217</v>
      </c>
      <c r="R230" s="68">
        <f t="shared" si="260"/>
        <v>0</v>
      </c>
      <c r="T230" s="68">
        <f t="shared" si="261"/>
        <v>0</v>
      </c>
      <c r="V230" s="91"/>
      <c r="X230" s="68">
        <f t="shared" si="262"/>
        <v>0</v>
      </c>
      <c r="Z230" s="72">
        <f t="shared" si="263"/>
        <v>0</v>
      </c>
      <c r="AB230" s="72" t="e">
        <f t="shared" si="248"/>
        <v>#REF!</v>
      </c>
      <c r="AD230" s="69"/>
      <c r="AF230" s="71">
        <v>217</v>
      </c>
      <c r="AG230" s="68">
        <f t="shared" si="264"/>
        <v>0</v>
      </c>
      <c r="AI230" s="68">
        <f t="shared" si="265"/>
        <v>0</v>
      </c>
      <c r="AK230" s="91"/>
      <c r="AM230" s="68">
        <f t="shared" si="266"/>
        <v>0</v>
      </c>
      <c r="AO230" s="72">
        <f t="shared" si="267"/>
        <v>0</v>
      </c>
      <c r="AQ230" s="72" t="e">
        <f t="shared" si="249"/>
        <v>#REF!</v>
      </c>
      <c r="AS230" s="69"/>
      <c r="AU230" s="71">
        <v>217</v>
      </c>
      <c r="AV230" s="68">
        <f t="shared" si="268"/>
        <v>0</v>
      </c>
      <c r="AX230" s="68">
        <f t="shared" si="269"/>
        <v>0</v>
      </c>
      <c r="AZ230" s="91"/>
      <c r="BB230" s="68">
        <f t="shared" si="270"/>
        <v>0</v>
      </c>
      <c r="BD230" s="72">
        <f t="shared" si="271"/>
        <v>0</v>
      </c>
      <c r="BF230" s="72" t="e">
        <f t="shared" si="250"/>
        <v>#REF!</v>
      </c>
      <c r="BG230" s="72"/>
      <c r="BH230" s="71">
        <v>217</v>
      </c>
      <c r="BI230" s="68">
        <f t="shared" si="272"/>
        <v>0</v>
      </c>
      <c r="BJ230" s="132"/>
      <c r="BK230" s="68">
        <f t="shared" si="273"/>
        <v>0</v>
      </c>
      <c r="BL230" s="132"/>
      <c r="BM230" s="91"/>
      <c r="BN230" s="132"/>
      <c r="BO230" s="68">
        <f t="shared" si="274"/>
        <v>0</v>
      </c>
      <c r="BP230" s="132"/>
      <c r="BQ230" s="72">
        <f t="shared" si="275"/>
        <v>0</v>
      </c>
      <c r="BR230" s="132"/>
      <c r="BS230" s="72">
        <f t="shared" si="251"/>
        <v>0</v>
      </c>
      <c r="BT230" s="72"/>
      <c r="BU230" s="326">
        <f t="shared" si="304"/>
        <v>0</v>
      </c>
      <c r="BV230" s="326">
        <f t="shared" si="276"/>
        <v>0</v>
      </c>
      <c r="BW230" s="326">
        <f t="shared" si="277"/>
        <v>0</v>
      </c>
      <c r="BX230" s="326">
        <f t="shared" si="278"/>
        <v>0</v>
      </c>
      <c r="BY230" s="326">
        <f t="shared" si="279"/>
        <v>0</v>
      </c>
      <c r="BZ230" s="326">
        <f t="shared" si="305"/>
        <v>0</v>
      </c>
      <c r="CA230" s="329">
        <f t="shared" si="280"/>
        <v>0</v>
      </c>
      <c r="CB230" s="132"/>
      <c r="CC230" s="71">
        <v>217</v>
      </c>
      <c r="CD230" s="68">
        <f t="shared" si="281"/>
        <v>0</v>
      </c>
      <c r="CE230" s="132"/>
      <c r="CF230" s="68">
        <f t="shared" si="282"/>
        <v>0</v>
      </c>
      <c r="CG230" s="132"/>
      <c r="CH230" s="91"/>
      <c r="CI230" s="132"/>
      <c r="CJ230" s="68">
        <f t="shared" si="283"/>
        <v>0</v>
      </c>
      <c r="CK230" s="132"/>
      <c r="CL230" s="72">
        <f t="shared" si="284"/>
        <v>0</v>
      </c>
      <c r="CM230" s="132"/>
      <c r="CN230" s="72">
        <f t="shared" si="252"/>
        <v>0</v>
      </c>
      <c r="CO230" s="132"/>
      <c r="CP230" s="326">
        <f t="shared" si="306"/>
        <v>0</v>
      </c>
      <c r="CQ230" s="326">
        <f t="shared" si="307"/>
        <v>0</v>
      </c>
      <c r="CR230" s="326">
        <f t="shared" si="308"/>
        <v>0</v>
      </c>
      <c r="CS230" s="326">
        <f t="shared" si="285"/>
        <v>0</v>
      </c>
      <c r="CT230" s="326">
        <f t="shared" si="286"/>
        <v>0</v>
      </c>
      <c r="CU230" s="326">
        <f t="shared" si="309"/>
        <v>0</v>
      </c>
      <c r="CV230" s="329">
        <f t="shared" si="287"/>
        <v>0</v>
      </c>
      <c r="CW230" s="69"/>
      <c r="CX230" s="71">
        <v>217</v>
      </c>
      <c r="CY230" s="68">
        <f t="shared" si="288"/>
        <v>0</v>
      </c>
      <c r="CZ230" s="132"/>
      <c r="DA230" s="68">
        <f t="shared" si="289"/>
        <v>0</v>
      </c>
      <c r="DB230" s="132"/>
      <c r="DC230" s="91"/>
      <c r="DD230" s="132"/>
      <c r="DE230" s="68">
        <f t="shared" si="290"/>
        <v>0</v>
      </c>
      <c r="DF230" s="132"/>
      <c r="DG230" s="72">
        <f t="shared" si="291"/>
        <v>0</v>
      </c>
      <c r="DH230" s="132"/>
      <c r="DI230" s="72">
        <f t="shared" si="253"/>
        <v>0</v>
      </c>
      <c r="DJ230" s="72"/>
      <c r="DK230" s="326">
        <f t="shared" si="310"/>
        <v>0</v>
      </c>
      <c r="DL230" s="326">
        <f t="shared" si="311"/>
        <v>0</v>
      </c>
      <c r="DM230" s="326">
        <f t="shared" si="292"/>
        <v>0</v>
      </c>
      <c r="DN230" s="326">
        <f t="shared" si="293"/>
        <v>0</v>
      </c>
      <c r="DO230" s="326">
        <f t="shared" si="294"/>
        <v>0</v>
      </c>
      <c r="DP230" s="326">
        <f t="shared" si="312"/>
        <v>0</v>
      </c>
      <c r="DQ230" s="329">
        <f t="shared" si="313"/>
        <v>0</v>
      </c>
      <c r="DR230" s="72"/>
      <c r="DS230" s="372">
        <v>217</v>
      </c>
      <c r="DT230" s="68">
        <f t="shared" si="295"/>
        <v>0</v>
      </c>
      <c r="DV230" s="68">
        <f t="shared" si="296"/>
        <v>0</v>
      </c>
      <c r="DX230" s="91"/>
      <c r="DZ230" s="68">
        <f t="shared" si="297"/>
        <v>0</v>
      </c>
      <c r="EA230" s="132"/>
      <c r="EB230" s="72">
        <f t="shared" si="298"/>
        <v>0</v>
      </c>
      <c r="EC230" s="132"/>
      <c r="ED230" s="72">
        <f t="shared" si="254"/>
        <v>0</v>
      </c>
      <c r="EF230" s="364">
        <f t="shared" si="314"/>
        <v>0</v>
      </c>
      <c r="EG230" s="95">
        <f t="shared" si="315"/>
        <v>0</v>
      </c>
      <c r="EH230" s="379">
        <f>(INDEX('30 year Cash Flow'!$H$50:$AK$50,1,'Monthly Loan Amortization'!A230)/12)*$DV$9</f>
        <v>0</v>
      </c>
      <c r="EI230" s="326">
        <f t="shared" si="316"/>
        <v>0</v>
      </c>
      <c r="EJ230" s="326">
        <f t="shared" si="242"/>
        <v>0</v>
      </c>
      <c r="EK230" s="326">
        <f t="shared" si="317"/>
        <v>0</v>
      </c>
      <c r="EL230" s="329">
        <f t="shared" si="245"/>
        <v>0</v>
      </c>
      <c r="EM230" s="329"/>
      <c r="EN230" s="372">
        <v>217</v>
      </c>
      <c r="EO230" s="95">
        <f t="shared" si="299"/>
        <v>0</v>
      </c>
      <c r="EP230" s="132"/>
      <c r="EQ230" s="95">
        <f t="shared" si="300"/>
        <v>0</v>
      </c>
      <c r="ER230" s="132"/>
      <c r="ES230" s="91"/>
      <c r="ET230" s="132"/>
      <c r="EU230" s="95">
        <f t="shared" si="301"/>
        <v>0</v>
      </c>
      <c r="EV230" s="132"/>
      <c r="EW230" s="327">
        <f t="shared" si="302"/>
        <v>0</v>
      </c>
      <c r="EX230" s="132"/>
      <c r="EY230" s="327">
        <f t="shared" si="255"/>
        <v>0</v>
      </c>
      <c r="EZ230" s="132"/>
      <c r="FA230" s="364">
        <f t="shared" si="318"/>
        <v>0</v>
      </c>
      <c r="FB230" s="95">
        <f t="shared" si="319"/>
        <v>0</v>
      </c>
      <c r="FC230" s="379">
        <f>(INDEX('30 year Cash Flow'!$H$50:$AK$50,1,'Monthly Loan Amortization'!A230)/12)*$EQ$9</f>
        <v>0</v>
      </c>
      <c r="FD230" s="326">
        <f t="shared" si="243"/>
        <v>0</v>
      </c>
      <c r="FE230" s="326">
        <f t="shared" si="244"/>
        <v>0</v>
      </c>
      <c r="FF230" s="326">
        <f t="shared" si="320"/>
        <v>0</v>
      </c>
      <c r="FG230" s="329">
        <f t="shared" si="246"/>
        <v>0</v>
      </c>
    </row>
    <row r="231" spans="1:163" x14ac:dyDescent="0.25">
      <c r="A231" s="132">
        <f t="shared" si="303"/>
        <v>19</v>
      </c>
      <c r="B231" s="71">
        <v>218</v>
      </c>
      <c r="C231" s="68">
        <f t="shared" si="256"/>
        <v>0</v>
      </c>
      <c r="E231" s="68">
        <f t="shared" si="257"/>
        <v>0</v>
      </c>
      <c r="G231" s="91"/>
      <c r="I231" s="68">
        <f t="shared" si="258"/>
        <v>0</v>
      </c>
      <c r="K231" s="72">
        <f t="shared" si="259"/>
        <v>0</v>
      </c>
      <c r="M231" s="72">
        <f t="shared" si="247"/>
        <v>0</v>
      </c>
      <c r="N231" s="66"/>
      <c r="O231" s="69"/>
      <c r="Q231" s="71">
        <v>218</v>
      </c>
      <c r="R231" s="68">
        <f t="shared" si="260"/>
        <v>0</v>
      </c>
      <c r="T231" s="68">
        <f t="shared" si="261"/>
        <v>0</v>
      </c>
      <c r="V231" s="91"/>
      <c r="X231" s="68">
        <f t="shared" si="262"/>
        <v>0</v>
      </c>
      <c r="Z231" s="72">
        <f t="shared" si="263"/>
        <v>0</v>
      </c>
      <c r="AB231" s="72" t="e">
        <f t="shared" si="248"/>
        <v>#REF!</v>
      </c>
      <c r="AD231" s="69"/>
      <c r="AF231" s="71">
        <v>218</v>
      </c>
      <c r="AG231" s="68">
        <f t="shared" si="264"/>
        <v>0</v>
      </c>
      <c r="AI231" s="68">
        <f t="shared" si="265"/>
        <v>0</v>
      </c>
      <c r="AK231" s="91"/>
      <c r="AM231" s="68">
        <f t="shared" si="266"/>
        <v>0</v>
      </c>
      <c r="AO231" s="72">
        <f t="shared" si="267"/>
        <v>0</v>
      </c>
      <c r="AQ231" s="72" t="e">
        <f t="shared" si="249"/>
        <v>#REF!</v>
      </c>
      <c r="AS231" s="69"/>
      <c r="AU231" s="71">
        <v>218</v>
      </c>
      <c r="AV231" s="68">
        <f t="shared" si="268"/>
        <v>0</v>
      </c>
      <c r="AX231" s="68">
        <f t="shared" si="269"/>
        <v>0</v>
      </c>
      <c r="AZ231" s="91"/>
      <c r="BB231" s="68">
        <f t="shared" si="270"/>
        <v>0</v>
      </c>
      <c r="BD231" s="72">
        <f t="shared" si="271"/>
        <v>0</v>
      </c>
      <c r="BF231" s="72" t="e">
        <f t="shared" si="250"/>
        <v>#REF!</v>
      </c>
      <c r="BG231" s="72"/>
      <c r="BH231" s="71">
        <v>218</v>
      </c>
      <c r="BI231" s="68">
        <f t="shared" si="272"/>
        <v>0</v>
      </c>
      <c r="BJ231" s="132"/>
      <c r="BK231" s="68">
        <f t="shared" si="273"/>
        <v>0</v>
      </c>
      <c r="BL231" s="132"/>
      <c r="BM231" s="91"/>
      <c r="BN231" s="132"/>
      <c r="BO231" s="68">
        <f t="shared" si="274"/>
        <v>0</v>
      </c>
      <c r="BP231" s="132"/>
      <c r="BQ231" s="72">
        <f t="shared" si="275"/>
        <v>0</v>
      </c>
      <c r="BR231" s="132"/>
      <c r="BS231" s="72">
        <f t="shared" si="251"/>
        <v>0</v>
      </c>
      <c r="BT231" s="72"/>
      <c r="BU231" s="326">
        <f t="shared" si="304"/>
        <v>0</v>
      </c>
      <c r="BV231" s="326">
        <f t="shared" si="276"/>
        <v>0</v>
      </c>
      <c r="BW231" s="326">
        <f t="shared" si="277"/>
        <v>0</v>
      </c>
      <c r="BX231" s="326">
        <f t="shared" si="278"/>
        <v>0</v>
      </c>
      <c r="BY231" s="326">
        <f t="shared" si="279"/>
        <v>0</v>
      </c>
      <c r="BZ231" s="326">
        <f t="shared" si="305"/>
        <v>0</v>
      </c>
      <c r="CA231" s="329">
        <f t="shared" si="280"/>
        <v>0</v>
      </c>
      <c r="CB231" s="132"/>
      <c r="CC231" s="71">
        <v>218</v>
      </c>
      <c r="CD231" s="68">
        <f t="shared" si="281"/>
        <v>0</v>
      </c>
      <c r="CE231" s="132"/>
      <c r="CF231" s="68">
        <f t="shared" si="282"/>
        <v>0</v>
      </c>
      <c r="CG231" s="132"/>
      <c r="CH231" s="91"/>
      <c r="CI231" s="132"/>
      <c r="CJ231" s="68">
        <f t="shared" si="283"/>
        <v>0</v>
      </c>
      <c r="CK231" s="132"/>
      <c r="CL231" s="72">
        <f t="shared" si="284"/>
        <v>0</v>
      </c>
      <c r="CM231" s="132"/>
      <c r="CN231" s="72">
        <f t="shared" si="252"/>
        <v>0</v>
      </c>
      <c r="CO231" s="132"/>
      <c r="CP231" s="326">
        <f t="shared" si="306"/>
        <v>0</v>
      </c>
      <c r="CQ231" s="326">
        <f t="shared" si="307"/>
        <v>0</v>
      </c>
      <c r="CR231" s="326">
        <f t="shared" si="308"/>
        <v>0</v>
      </c>
      <c r="CS231" s="326">
        <f t="shared" si="285"/>
        <v>0</v>
      </c>
      <c r="CT231" s="326">
        <f t="shared" si="286"/>
        <v>0</v>
      </c>
      <c r="CU231" s="326">
        <f t="shared" si="309"/>
        <v>0</v>
      </c>
      <c r="CV231" s="329">
        <f t="shared" si="287"/>
        <v>0</v>
      </c>
      <c r="CW231" s="69"/>
      <c r="CX231" s="71">
        <v>218</v>
      </c>
      <c r="CY231" s="68">
        <f t="shared" si="288"/>
        <v>0</v>
      </c>
      <c r="CZ231" s="132"/>
      <c r="DA231" s="68">
        <f t="shared" si="289"/>
        <v>0</v>
      </c>
      <c r="DB231" s="132"/>
      <c r="DC231" s="91"/>
      <c r="DD231" s="132"/>
      <c r="DE231" s="68">
        <f t="shared" si="290"/>
        <v>0</v>
      </c>
      <c r="DF231" s="132"/>
      <c r="DG231" s="72">
        <f t="shared" si="291"/>
        <v>0</v>
      </c>
      <c r="DH231" s="132"/>
      <c r="DI231" s="72">
        <f t="shared" si="253"/>
        <v>0</v>
      </c>
      <c r="DJ231" s="72"/>
      <c r="DK231" s="326">
        <f t="shared" si="310"/>
        <v>0</v>
      </c>
      <c r="DL231" s="326">
        <f t="shared" si="311"/>
        <v>0</v>
      </c>
      <c r="DM231" s="326">
        <f t="shared" si="292"/>
        <v>0</v>
      </c>
      <c r="DN231" s="326">
        <f t="shared" si="293"/>
        <v>0</v>
      </c>
      <c r="DO231" s="326">
        <f t="shared" si="294"/>
        <v>0</v>
      </c>
      <c r="DP231" s="326">
        <f t="shared" si="312"/>
        <v>0</v>
      </c>
      <c r="DQ231" s="329">
        <f t="shared" si="313"/>
        <v>0</v>
      </c>
      <c r="DR231" s="72"/>
      <c r="DS231" s="372">
        <v>218</v>
      </c>
      <c r="DT231" s="68">
        <f t="shared" si="295"/>
        <v>0</v>
      </c>
      <c r="DV231" s="68">
        <f t="shared" si="296"/>
        <v>0</v>
      </c>
      <c r="DX231" s="91"/>
      <c r="DZ231" s="68">
        <f t="shared" si="297"/>
        <v>0</v>
      </c>
      <c r="EA231" s="132"/>
      <c r="EB231" s="72">
        <f t="shared" si="298"/>
        <v>0</v>
      </c>
      <c r="EC231" s="132"/>
      <c r="ED231" s="72">
        <f t="shared" si="254"/>
        <v>0</v>
      </c>
      <c r="EF231" s="364">
        <f t="shared" si="314"/>
        <v>0</v>
      </c>
      <c r="EG231" s="95">
        <f t="shared" si="315"/>
        <v>0</v>
      </c>
      <c r="EH231" s="379">
        <f>(INDEX('30 year Cash Flow'!$H$50:$AK$50,1,'Monthly Loan Amortization'!A231)/12)*$DV$9</f>
        <v>0</v>
      </c>
      <c r="EI231" s="326">
        <f t="shared" si="316"/>
        <v>0</v>
      </c>
      <c r="EJ231" s="326">
        <f t="shared" ref="EJ231:EJ294" si="321">IF(EH231&gt;EG231,EH231-EG231,0)</f>
        <v>0</v>
      </c>
      <c r="EK231" s="326">
        <f t="shared" si="317"/>
        <v>0</v>
      </c>
      <c r="EL231" s="329">
        <f t="shared" si="245"/>
        <v>0</v>
      </c>
      <c r="EM231" s="329"/>
      <c r="EN231" s="372">
        <v>218</v>
      </c>
      <c r="EO231" s="95">
        <f t="shared" si="299"/>
        <v>0</v>
      </c>
      <c r="EP231" s="132"/>
      <c r="EQ231" s="95">
        <f t="shared" si="300"/>
        <v>0</v>
      </c>
      <c r="ER231" s="132"/>
      <c r="ES231" s="91"/>
      <c r="ET231" s="132"/>
      <c r="EU231" s="95">
        <f t="shared" si="301"/>
        <v>0</v>
      </c>
      <c r="EV231" s="132"/>
      <c r="EW231" s="327">
        <f t="shared" si="302"/>
        <v>0</v>
      </c>
      <c r="EX231" s="132"/>
      <c r="EY231" s="327">
        <f t="shared" si="255"/>
        <v>0</v>
      </c>
      <c r="EZ231" s="132"/>
      <c r="FA231" s="364">
        <f t="shared" si="318"/>
        <v>0</v>
      </c>
      <c r="FB231" s="95">
        <f t="shared" si="319"/>
        <v>0</v>
      </c>
      <c r="FC231" s="379">
        <f>(INDEX('30 year Cash Flow'!$H$50:$AK$50,1,'Monthly Loan Amortization'!A231)/12)*$EQ$9</f>
        <v>0</v>
      </c>
      <c r="FD231" s="326">
        <f t="shared" ref="FD231:FD294" si="322">IF(FC231&lt;=FB231,FC231,FB231)</f>
        <v>0</v>
      </c>
      <c r="FE231" s="326">
        <f t="shared" ref="FE231:FE294" si="323">IF(FC231&gt;FB231,FC231-FB231,0)</f>
        <v>0</v>
      </c>
      <c r="FF231" s="326">
        <f t="shared" si="320"/>
        <v>0</v>
      </c>
      <c r="FG231" s="329">
        <f t="shared" si="246"/>
        <v>0</v>
      </c>
    </row>
    <row r="232" spans="1:163" x14ac:dyDescent="0.25">
      <c r="A232" s="132">
        <f t="shared" si="303"/>
        <v>19</v>
      </c>
      <c r="B232" s="71">
        <v>219</v>
      </c>
      <c r="C232" s="68">
        <f t="shared" si="256"/>
        <v>0</v>
      </c>
      <c r="E232" s="68">
        <f t="shared" si="257"/>
        <v>0</v>
      </c>
      <c r="G232" s="91"/>
      <c r="I232" s="68">
        <f t="shared" si="258"/>
        <v>0</v>
      </c>
      <c r="K232" s="72">
        <f t="shared" si="259"/>
        <v>0</v>
      </c>
      <c r="M232" s="72">
        <f t="shared" si="247"/>
        <v>0</v>
      </c>
      <c r="N232" s="66"/>
      <c r="O232" s="69"/>
      <c r="Q232" s="71">
        <v>219</v>
      </c>
      <c r="R232" s="68">
        <f t="shared" si="260"/>
        <v>0</v>
      </c>
      <c r="T232" s="68">
        <f t="shared" si="261"/>
        <v>0</v>
      </c>
      <c r="V232" s="91"/>
      <c r="X232" s="68">
        <f t="shared" si="262"/>
        <v>0</v>
      </c>
      <c r="Z232" s="72">
        <f t="shared" si="263"/>
        <v>0</v>
      </c>
      <c r="AB232" s="72" t="e">
        <f t="shared" si="248"/>
        <v>#REF!</v>
      </c>
      <c r="AD232" s="69"/>
      <c r="AF232" s="71">
        <v>219</v>
      </c>
      <c r="AG232" s="68">
        <f t="shared" si="264"/>
        <v>0</v>
      </c>
      <c r="AI232" s="68">
        <f t="shared" si="265"/>
        <v>0</v>
      </c>
      <c r="AK232" s="91"/>
      <c r="AM232" s="68">
        <f t="shared" si="266"/>
        <v>0</v>
      </c>
      <c r="AO232" s="72">
        <f t="shared" si="267"/>
        <v>0</v>
      </c>
      <c r="AQ232" s="72" t="e">
        <f t="shared" si="249"/>
        <v>#REF!</v>
      </c>
      <c r="AS232" s="69"/>
      <c r="AU232" s="71">
        <v>219</v>
      </c>
      <c r="AV232" s="68">
        <f t="shared" si="268"/>
        <v>0</v>
      </c>
      <c r="AX232" s="68">
        <f t="shared" si="269"/>
        <v>0</v>
      </c>
      <c r="AZ232" s="91"/>
      <c r="BB232" s="68">
        <f t="shared" si="270"/>
        <v>0</v>
      </c>
      <c r="BD232" s="72">
        <f t="shared" si="271"/>
        <v>0</v>
      </c>
      <c r="BF232" s="72" t="e">
        <f t="shared" si="250"/>
        <v>#REF!</v>
      </c>
      <c r="BG232" s="72"/>
      <c r="BH232" s="71">
        <v>219</v>
      </c>
      <c r="BI232" s="68">
        <f t="shared" si="272"/>
        <v>0</v>
      </c>
      <c r="BJ232" s="132"/>
      <c r="BK232" s="68">
        <f t="shared" si="273"/>
        <v>0</v>
      </c>
      <c r="BL232" s="132"/>
      <c r="BM232" s="91"/>
      <c r="BN232" s="132"/>
      <c r="BO232" s="68">
        <f t="shared" si="274"/>
        <v>0</v>
      </c>
      <c r="BP232" s="132"/>
      <c r="BQ232" s="72">
        <f t="shared" si="275"/>
        <v>0</v>
      </c>
      <c r="BR232" s="132"/>
      <c r="BS232" s="72">
        <f t="shared" si="251"/>
        <v>0</v>
      </c>
      <c r="BT232" s="72"/>
      <c r="BU232" s="326">
        <f t="shared" si="304"/>
        <v>0</v>
      </c>
      <c r="BV232" s="326">
        <f t="shared" si="276"/>
        <v>0</v>
      </c>
      <c r="BW232" s="326">
        <f t="shared" si="277"/>
        <v>0</v>
      </c>
      <c r="BX232" s="326">
        <f t="shared" si="278"/>
        <v>0</v>
      </c>
      <c r="BY232" s="326">
        <f t="shared" si="279"/>
        <v>0</v>
      </c>
      <c r="BZ232" s="326">
        <f t="shared" si="305"/>
        <v>0</v>
      </c>
      <c r="CA232" s="329">
        <f t="shared" si="280"/>
        <v>0</v>
      </c>
      <c r="CB232" s="132"/>
      <c r="CC232" s="71">
        <v>219</v>
      </c>
      <c r="CD232" s="68">
        <f t="shared" si="281"/>
        <v>0</v>
      </c>
      <c r="CE232" s="132"/>
      <c r="CF232" s="68">
        <f t="shared" si="282"/>
        <v>0</v>
      </c>
      <c r="CG232" s="132"/>
      <c r="CH232" s="91"/>
      <c r="CI232" s="132"/>
      <c r="CJ232" s="68">
        <f t="shared" si="283"/>
        <v>0</v>
      </c>
      <c r="CK232" s="132"/>
      <c r="CL232" s="72">
        <f t="shared" si="284"/>
        <v>0</v>
      </c>
      <c r="CM232" s="132"/>
      <c r="CN232" s="72">
        <f t="shared" si="252"/>
        <v>0</v>
      </c>
      <c r="CO232" s="132"/>
      <c r="CP232" s="326">
        <f t="shared" si="306"/>
        <v>0</v>
      </c>
      <c r="CQ232" s="326">
        <f t="shared" si="307"/>
        <v>0</v>
      </c>
      <c r="CR232" s="326">
        <f t="shared" si="308"/>
        <v>0</v>
      </c>
      <c r="CS232" s="326">
        <f t="shared" si="285"/>
        <v>0</v>
      </c>
      <c r="CT232" s="326">
        <f t="shared" si="286"/>
        <v>0</v>
      </c>
      <c r="CU232" s="326">
        <f t="shared" si="309"/>
        <v>0</v>
      </c>
      <c r="CV232" s="329">
        <f t="shared" si="287"/>
        <v>0</v>
      </c>
      <c r="CW232" s="69"/>
      <c r="CX232" s="71">
        <v>219</v>
      </c>
      <c r="CY232" s="68">
        <f t="shared" si="288"/>
        <v>0</v>
      </c>
      <c r="CZ232" s="132"/>
      <c r="DA232" s="68">
        <f t="shared" si="289"/>
        <v>0</v>
      </c>
      <c r="DB232" s="132"/>
      <c r="DC232" s="91"/>
      <c r="DD232" s="132"/>
      <c r="DE232" s="68">
        <f t="shared" si="290"/>
        <v>0</v>
      </c>
      <c r="DF232" s="132"/>
      <c r="DG232" s="72">
        <f t="shared" si="291"/>
        <v>0</v>
      </c>
      <c r="DH232" s="132"/>
      <c r="DI232" s="72">
        <f t="shared" si="253"/>
        <v>0</v>
      </c>
      <c r="DJ232" s="72"/>
      <c r="DK232" s="326">
        <f t="shared" si="310"/>
        <v>0</v>
      </c>
      <c r="DL232" s="326">
        <f t="shared" si="311"/>
        <v>0</v>
      </c>
      <c r="DM232" s="326">
        <f t="shared" si="292"/>
        <v>0</v>
      </c>
      <c r="DN232" s="326">
        <f t="shared" si="293"/>
        <v>0</v>
      </c>
      <c r="DO232" s="326">
        <f t="shared" si="294"/>
        <v>0</v>
      </c>
      <c r="DP232" s="326">
        <f t="shared" si="312"/>
        <v>0</v>
      </c>
      <c r="DQ232" s="329">
        <f t="shared" si="313"/>
        <v>0</v>
      </c>
      <c r="DR232" s="72"/>
      <c r="DS232" s="372">
        <v>219</v>
      </c>
      <c r="DT232" s="68">
        <f t="shared" si="295"/>
        <v>0</v>
      </c>
      <c r="DV232" s="68">
        <f t="shared" si="296"/>
        <v>0</v>
      </c>
      <c r="DX232" s="91"/>
      <c r="DZ232" s="68">
        <f t="shared" si="297"/>
        <v>0</v>
      </c>
      <c r="EA232" s="132"/>
      <c r="EB232" s="72">
        <f t="shared" si="298"/>
        <v>0</v>
      </c>
      <c r="EC232" s="132"/>
      <c r="ED232" s="72">
        <f t="shared" si="254"/>
        <v>0</v>
      </c>
      <c r="EF232" s="364">
        <f t="shared" si="314"/>
        <v>0</v>
      </c>
      <c r="EG232" s="95">
        <f t="shared" si="315"/>
        <v>0</v>
      </c>
      <c r="EH232" s="379">
        <f>(INDEX('30 year Cash Flow'!$H$50:$AK$50,1,'Monthly Loan Amortization'!A232)/12)*$DV$9</f>
        <v>0</v>
      </c>
      <c r="EI232" s="326">
        <f t="shared" si="316"/>
        <v>0</v>
      </c>
      <c r="EJ232" s="326">
        <f t="shared" si="321"/>
        <v>0</v>
      </c>
      <c r="EK232" s="326">
        <f t="shared" si="317"/>
        <v>0</v>
      </c>
      <c r="EL232" s="329">
        <f t="shared" si="245"/>
        <v>0</v>
      </c>
      <c r="EM232" s="329"/>
      <c r="EN232" s="372">
        <v>219</v>
      </c>
      <c r="EO232" s="95">
        <f t="shared" si="299"/>
        <v>0</v>
      </c>
      <c r="EP232" s="132"/>
      <c r="EQ232" s="95">
        <f t="shared" si="300"/>
        <v>0</v>
      </c>
      <c r="ER232" s="132"/>
      <c r="ES232" s="91"/>
      <c r="ET232" s="132"/>
      <c r="EU232" s="95">
        <f t="shared" si="301"/>
        <v>0</v>
      </c>
      <c r="EV232" s="132"/>
      <c r="EW232" s="327">
        <f t="shared" si="302"/>
        <v>0</v>
      </c>
      <c r="EX232" s="132"/>
      <c r="EY232" s="327">
        <f t="shared" si="255"/>
        <v>0</v>
      </c>
      <c r="EZ232" s="132"/>
      <c r="FA232" s="364">
        <f t="shared" si="318"/>
        <v>0</v>
      </c>
      <c r="FB232" s="95">
        <f t="shared" si="319"/>
        <v>0</v>
      </c>
      <c r="FC232" s="379">
        <f>(INDEX('30 year Cash Flow'!$H$50:$AK$50,1,'Monthly Loan Amortization'!A232)/12)*$EQ$9</f>
        <v>0</v>
      </c>
      <c r="FD232" s="326">
        <f t="shared" si="322"/>
        <v>0</v>
      </c>
      <c r="FE232" s="326">
        <f t="shared" si="323"/>
        <v>0</v>
      </c>
      <c r="FF232" s="326">
        <f t="shared" si="320"/>
        <v>0</v>
      </c>
      <c r="FG232" s="329">
        <f t="shared" si="246"/>
        <v>0</v>
      </c>
    </row>
    <row r="233" spans="1:163" x14ac:dyDescent="0.25">
      <c r="A233" s="132">
        <f t="shared" si="303"/>
        <v>19</v>
      </c>
      <c r="B233" s="71">
        <v>220</v>
      </c>
      <c r="C233" s="68">
        <f t="shared" si="256"/>
        <v>0</v>
      </c>
      <c r="E233" s="68">
        <f t="shared" si="257"/>
        <v>0</v>
      </c>
      <c r="G233" s="91"/>
      <c r="I233" s="68">
        <f t="shared" si="258"/>
        <v>0</v>
      </c>
      <c r="K233" s="72">
        <f t="shared" si="259"/>
        <v>0</v>
      </c>
      <c r="M233" s="72">
        <f t="shared" si="247"/>
        <v>0</v>
      </c>
      <c r="N233" s="66"/>
      <c r="O233" s="69"/>
      <c r="Q233" s="71">
        <v>220</v>
      </c>
      <c r="R233" s="68">
        <f t="shared" si="260"/>
        <v>0</v>
      </c>
      <c r="T233" s="68">
        <f t="shared" si="261"/>
        <v>0</v>
      </c>
      <c r="V233" s="91"/>
      <c r="X233" s="68">
        <f t="shared" si="262"/>
        <v>0</v>
      </c>
      <c r="Z233" s="72">
        <f t="shared" si="263"/>
        <v>0</v>
      </c>
      <c r="AB233" s="72" t="e">
        <f t="shared" si="248"/>
        <v>#REF!</v>
      </c>
      <c r="AD233" s="69"/>
      <c r="AF233" s="71">
        <v>220</v>
      </c>
      <c r="AG233" s="68">
        <f t="shared" si="264"/>
        <v>0</v>
      </c>
      <c r="AI233" s="68">
        <f t="shared" si="265"/>
        <v>0</v>
      </c>
      <c r="AK233" s="91"/>
      <c r="AM233" s="68">
        <f t="shared" si="266"/>
        <v>0</v>
      </c>
      <c r="AO233" s="72">
        <f t="shared" si="267"/>
        <v>0</v>
      </c>
      <c r="AQ233" s="72" t="e">
        <f t="shared" si="249"/>
        <v>#REF!</v>
      </c>
      <c r="AS233" s="69"/>
      <c r="AU233" s="71">
        <v>220</v>
      </c>
      <c r="AV233" s="68">
        <f t="shared" si="268"/>
        <v>0</v>
      </c>
      <c r="AX233" s="68">
        <f t="shared" si="269"/>
        <v>0</v>
      </c>
      <c r="AZ233" s="91"/>
      <c r="BB233" s="68">
        <f t="shared" si="270"/>
        <v>0</v>
      </c>
      <c r="BD233" s="72">
        <f t="shared" si="271"/>
        <v>0</v>
      </c>
      <c r="BF233" s="72" t="e">
        <f t="shared" si="250"/>
        <v>#REF!</v>
      </c>
      <c r="BG233" s="72"/>
      <c r="BH233" s="71">
        <v>220</v>
      </c>
      <c r="BI233" s="68">
        <f t="shared" si="272"/>
        <v>0</v>
      </c>
      <c r="BJ233" s="132"/>
      <c r="BK233" s="68">
        <f t="shared" si="273"/>
        <v>0</v>
      </c>
      <c r="BL233" s="132"/>
      <c r="BM233" s="91"/>
      <c r="BN233" s="132"/>
      <c r="BO233" s="68">
        <f t="shared" si="274"/>
        <v>0</v>
      </c>
      <c r="BP233" s="132"/>
      <c r="BQ233" s="72">
        <f t="shared" si="275"/>
        <v>0</v>
      </c>
      <c r="BR233" s="132"/>
      <c r="BS233" s="72">
        <f t="shared" si="251"/>
        <v>0</v>
      </c>
      <c r="BT233" s="72"/>
      <c r="BU233" s="326">
        <f t="shared" si="304"/>
        <v>0</v>
      </c>
      <c r="BV233" s="326">
        <f t="shared" si="276"/>
        <v>0</v>
      </c>
      <c r="BW233" s="326">
        <f t="shared" si="277"/>
        <v>0</v>
      </c>
      <c r="BX233" s="326">
        <f t="shared" si="278"/>
        <v>0</v>
      </c>
      <c r="BY233" s="326">
        <f t="shared" si="279"/>
        <v>0</v>
      </c>
      <c r="BZ233" s="326">
        <f t="shared" si="305"/>
        <v>0</v>
      </c>
      <c r="CA233" s="329">
        <f t="shared" si="280"/>
        <v>0</v>
      </c>
      <c r="CB233" s="132"/>
      <c r="CC233" s="71">
        <v>220</v>
      </c>
      <c r="CD233" s="68">
        <f t="shared" si="281"/>
        <v>0</v>
      </c>
      <c r="CE233" s="132"/>
      <c r="CF233" s="68">
        <f t="shared" si="282"/>
        <v>0</v>
      </c>
      <c r="CG233" s="132"/>
      <c r="CH233" s="91"/>
      <c r="CI233" s="132"/>
      <c r="CJ233" s="68">
        <f t="shared" si="283"/>
        <v>0</v>
      </c>
      <c r="CK233" s="132"/>
      <c r="CL233" s="72">
        <f t="shared" si="284"/>
        <v>0</v>
      </c>
      <c r="CM233" s="132"/>
      <c r="CN233" s="72">
        <f t="shared" si="252"/>
        <v>0</v>
      </c>
      <c r="CO233" s="132"/>
      <c r="CP233" s="326">
        <f t="shared" si="306"/>
        <v>0</v>
      </c>
      <c r="CQ233" s="326">
        <f t="shared" si="307"/>
        <v>0</v>
      </c>
      <c r="CR233" s="326">
        <f t="shared" si="308"/>
        <v>0</v>
      </c>
      <c r="CS233" s="326">
        <f t="shared" si="285"/>
        <v>0</v>
      </c>
      <c r="CT233" s="326">
        <f t="shared" si="286"/>
        <v>0</v>
      </c>
      <c r="CU233" s="326">
        <f t="shared" si="309"/>
        <v>0</v>
      </c>
      <c r="CV233" s="329">
        <f t="shared" si="287"/>
        <v>0</v>
      </c>
      <c r="CW233" s="69"/>
      <c r="CX233" s="71">
        <v>220</v>
      </c>
      <c r="CY233" s="68">
        <f t="shared" si="288"/>
        <v>0</v>
      </c>
      <c r="CZ233" s="132"/>
      <c r="DA233" s="68">
        <f t="shared" si="289"/>
        <v>0</v>
      </c>
      <c r="DB233" s="132"/>
      <c r="DC233" s="91"/>
      <c r="DD233" s="132"/>
      <c r="DE233" s="68">
        <f t="shared" si="290"/>
        <v>0</v>
      </c>
      <c r="DF233" s="132"/>
      <c r="DG233" s="72">
        <f t="shared" si="291"/>
        <v>0</v>
      </c>
      <c r="DH233" s="132"/>
      <c r="DI233" s="72">
        <f t="shared" si="253"/>
        <v>0</v>
      </c>
      <c r="DJ233" s="72"/>
      <c r="DK233" s="326">
        <f t="shared" si="310"/>
        <v>0</v>
      </c>
      <c r="DL233" s="326">
        <f t="shared" si="311"/>
        <v>0</v>
      </c>
      <c r="DM233" s="326">
        <f t="shared" si="292"/>
        <v>0</v>
      </c>
      <c r="DN233" s="326">
        <f t="shared" si="293"/>
        <v>0</v>
      </c>
      <c r="DO233" s="326">
        <f t="shared" si="294"/>
        <v>0</v>
      </c>
      <c r="DP233" s="326">
        <f t="shared" si="312"/>
        <v>0</v>
      </c>
      <c r="DQ233" s="329">
        <f t="shared" si="313"/>
        <v>0</v>
      </c>
      <c r="DR233" s="72"/>
      <c r="DS233" s="372">
        <v>220</v>
      </c>
      <c r="DT233" s="68">
        <f t="shared" si="295"/>
        <v>0</v>
      </c>
      <c r="DV233" s="68">
        <f t="shared" si="296"/>
        <v>0</v>
      </c>
      <c r="DX233" s="91"/>
      <c r="DZ233" s="68">
        <f t="shared" si="297"/>
        <v>0</v>
      </c>
      <c r="EA233" s="132"/>
      <c r="EB233" s="72">
        <f t="shared" si="298"/>
        <v>0</v>
      </c>
      <c r="EC233" s="132"/>
      <c r="ED233" s="72">
        <f t="shared" si="254"/>
        <v>0</v>
      </c>
      <c r="EF233" s="364">
        <f t="shared" si="314"/>
        <v>0</v>
      </c>
      <c r="EG233" s="95">
        <f t="shared" si="315"/>
        <v>0</v>
      </c>
      <c r="EH233" s="379">
        <f>(INDEX('30 year Cash Flow'!$H$50:$AK$50,1,'Monthly Loan Amortization'!A233)/12)*$DV$9</f>
        <v>0</v>
      </c>
      <c r="EI233" s="326">
        <f t="shared" si="316"/>
        <v>0</v>
      </c>
      <c r="EJ233" s="326">
        <f t="shared" si="321"/>
        <v>0</v>
      </c>
      <c r="EK233" s="326">
        <f t="shared" si="317"/>
        <v>0</v>
      </c>
      <c r="EL233" s="329">
        <f t="shared" si="245"/>
        <v>0</v>
      </c>
      <c r="EM233" s="329"/>
      <c r="EN233" s="372">
        <v>220</v>
      </c>
      <c r="EO233" s="95">
        <f t="shared" si="299"/>
        <v>0</v>
      </c>
      <c r="EP233" s="132"/>
      <c r="EQ233" s="95">
        <f t="shared" si="300"/>
        <v>0</v>
      </c>
      <c r="ER233" s="132"/>
      <c r="ES233" s="91"/>
      <c r="ET233" s="132"/>
      <c r="EU233" s="95">
        <f t="shared" si="301"/>
        <v>0</v>
      </c>
      <c r="EV233" s="132"/>
      <c r="EW233" s="327">
        <f t="shared" si="302"/>
        <v>0</v>
      </c>
      <c r="EX233" s="132"/>
      <c r="EY233" s="327">
        <f t="shared" si="255"/>
        <v>0</v>
      </c>
      <c r="EZ233" s="132"/>
      <c r="FA233" s="364">
        <f t="shared" si="318"/>
        <v>0</v>
      </c>
      <c r="FB233" s="95">
        <f t="shared" si="319"/>
        <v>0</v>
      </c>
      <c r="FC233" s="379">
        <f>(INDEX('30 year Cash Flow'!$H$50:$AK$50,1,'Monthly Loan Amortization'!A233)/12)*$EQ$9</f>
        <v>0</v>
      </c>
      <c r="FD233" s="326">
        <f t="shared" si="322"/>
        <v>0</v>
      </c>
      <c r="FE233" s="326">
        <f t="shared" si="323"/>
        <v>0</v>
      </c>
      <c r="FF233" s="326">
        <f t="shared" si="320"/>
        <v>0</v>
      </c>
      <c r="FG233" s="329">
        <f t="shared" si="246"/>
        <v>0</v>
      </c>
    </row>
    <row r="234" spans="1:163" x14ac:dyDescent="0.25">
      <c r="A234" s="132">
        <f t="shared" si="303"/>
        <v>19</v>
      </c>
      <c r="B234" s="71">
        <v>221</v>
      </c>
      <c r="C234" s="68">
        <f t="shared" si="256"/>
        <v>0</v>
      </c>
      <c r="E234" s="68">
        <f t="shared" si="257"/>
        <v>0</v>
      </c>
      <c r="G234" s="91"/>
      <c r="I234" s="68">
        <f t="shared" si="258"/>
        <v>0</v>
      </c>
      <c r="K234" s="72">
        <f t="shared" si="259"/>
        <v>0</v>
      </c>
      <c r="M234" s="72">
        <f t="shared" si="247"/>
        <v>0</v>
      </c>
      <c r="N234" s="66"/>
      <c r="O234" s="69"/>
      <c r="Q234" s="71">
        <v>221</v>
      </c>
      <c r="R234" s="68">
        <f t="shared" si="260"/>
        <v>0</v>
      </c>
      <c r="T234" s="68">
        <f t="shared" si="261"/>
        <v>0</v>
      </c>
      <c r="V234" s="91"/>
      <c r="X234" s="68">
        <f t="shared" si="262"/>
        <v>0</v>
      </c>
      <c r="Z234" s="72">
        <f t="shared" si="263"/>
        <v>0</v>
      </c>
      <c r="AB234" s="72" t="e">
        <f t="shared" si="248"/>
        <v>#REF!</v>
      </c>
      <c r="AD234" s="69"/>
      <c r="AF234" s="71">
        <v>221</v>
      </c>
      <c r="AG234" s="68">
        <f t="shared" si="264"/>
        <v>0</v>
      </c>
      <c r="AI234" s="68">
        <f t="shared" si="265"/>
        <v>0</v>
      </c>
      <c r="AK234" s="91"/>
      <c r="AM234" s="68">
        <f t="shared" si="266"/>
        <v>0</v>
      </c>
      <c r="AO234" s="72">
        <f t="shared" si="267"/>
        <v>0</v>
      </c>
      <c r="AQ234" s="72" t="e">
        <f t="shared" si="249"/>
        <v>#REF!</v>
      </c>
      <c r="AS234" s="69"/>
      <c r="AU234" s="71">
        <v>221</v>
      </c>
      <c r="AV234" s="68">
        <f t="shared" si="268"/>
        <v>0</v>
      </c>
      <c r="AX234" s="68">
        <f t="shared" si="269"/>
        <v>0</v>
      </c>
      <c r="AZ234" s="91"/>
      <c r="BB234" s="68">
        <f t="shared" si="270"/>
        <v>0</v>
      </c>
      <c r="BD234" s="72">
        <f t="shared" si="271"/>
        <v>0</v>
      </c>
      <c r="BF234" s="72" t="e">
        <f t="shared" si="250"/>
        <v>#REF!</v>
      </c>
      <c r="BG234" s="72"/>
      <c r="BH234" s="71">
        <v>221</v>
      </c>
      <c r="BI234" s="68">
        <f t="shared" si="272"/>
        <v>0</v>
      </c>
      <c r="BJ234" s="132"/>
      <c r="BK234" s="68">
        <f t="shared" si="273"/>
        <v>0</v>
      </c>
      <c r="BL234" s="132"/>
      <c r="BM234" s="91"/>
      <c r="BN234" s="132"/>
      <c r="BO234" s="68">
        <f t="shared" si="274"/>
        <v>0</v>
      </c>
      <c r="BP234" s="132"/>
      <c r="BQ234" s="72">
        <f t="shared" si="275"/>
        <v>0</v>
      </c>
      <c r="BR234" s="132"/>
      <c r="BS234" s="72">
        <f t="shared" si="251"/>
        <v>0</v>
      </c>
      <c r="BT234" s="72"/>
      <c r="BU234" s="326">
        <f t="shared" si="304"/>
        <v>0</v>
      </c>
      <c r="BV234" s="326">
        <f t="shared" si="276"/>
        <v>0</v>
      </c>
      <c r="BW234" s="326">
        <f t="shared" si="277"/>
        <v>0</v>
      </c>
      <c r="BX234" s="326">
        <f t="shared" si="278"/>
        <v>0</v>
      </c>
      <c r="BY234" s="326">
        <f t="shared" si="279"/>
        <v>0</v>
      </c>
      <c r="BZ234" s="326">
        <f t="shared" si="305"/>
        <v>0</v>
      </c>
      <c r="CA234" s="329">
        <f t="shared" si="280"/>
        <v>0</v>
      </c>
      <c r="CB234" s="132"/>
      <c r="CC234" s="71">
        <v>221</v>
      </c>
      <c r="CD234" s="68">
        <f t="shared" si="281"/>
        <v>0</v>
      </c>
      <c r="CE234" s="132"/>
      <c r="CF234" s="68">
        <f t="shared" si="282"/>
        <v>0</v>
      </c>
      <c r="CG234" s="132"/>
      <c r="CH234" s="91"/>
      <c r="CI234" s="132"/>
      <c r="CJ234" s="68">
        <f t="shared" si="283"/>
        <v>0</v>
      </c>
      <c r="CK234" s="132"/>
      <c r="CL234" s="72">
        <f t="shared" si="284"/>
        <v>0</v>
      </c>
      <c r="CM234" s="132"/>
      <c r="CN234" s="72">
        <f t="shared" si="252"/>
        <v>0</v>
      </c>
      <c r="CO234" s="132"/>
      <c r="CP234" s="326">
        <f t="shared" si="306"/>
        <v>0</v>
      </c>
      <c r="CQ234" s="326">
        <f t="shared" si="307"/>
        <v>0</v>
      </c>
      <c r="CR234" s="326">
        <f t="shared" si="308"/>
        <v>0</v>
      </c>
      <c r="CS234" s="326">
        <f t="shared" si="285"/>
        <v>0</v>
      </c>
      <c r="CT234" s="326">
        <f t="shared" si="286"/>
        <v>0</v>
      </c>
      <c r="CU234" s="326">
        <f t="shared" si="309"/>
        <v>0</v>
      </c>
      <c r="CV234" s="329">
        <f t="shared" si="287"/>
        <v>0</v>
      </c>
      <c r="CW234" s="69"/>
      <c r="CX234" s="71">
        <v>221</v>
      </c>
      <c r="CY234" s="68">
        <f t="shared" si="288"/>
        <v>0</v>
      </c>
      <c r="CZ234" s="132"/>
      <c r="DA234" s="68">
        <f t="shared" si="289"/>
        <v>0</v>
      </c>
      <c r="DB234" s="132"/>
      <c r="DC234" s="91"/>
      <c r="DD234" s="132"/>
      <c r="DE234" s="68">
        <f t="shared" si="290"/>
        <v>0</v>
      </c>
      <c r="DF234" s="132"/>
      <c r="DG234" s="72">
        <f t="shared" si="291"/>
        <v>0</v>
      </c>
      <c r="DH234" s="132"/>
      <c r="DI234" s="72">
        <f t="shared" si="253"/>
        <v>0</v>
      </c>
      <c r="DJ234" s="72"/>
      <c r="DK234" s="326">
        <f t="shared" si="310"/>
        <v>0</v>
      </c>
      <c r="DL234" s="326">
        <f t="shared" si="311"/>
        <v>0</v>
      </c>
      <c r="DM234" s="326">
        <f t="shared" si="292"/>
        <v>0</v>
      </c>
      <c r="DN234" s="326">
        <f t="shared" si="293"/>
        <v>0</v>
      </c>
      <c r="DO234" s="326">
        <f t="shared" si="294"/>
        <v>0</v>
      </c>
      <c r="DP234" s="326">
        <f t="shared" si="312"/>
        <v>0</v>
      </c>
      <c r="DQ234" s="329">
        <f t="shared" si="313"/>
        <v>0</v>
      </c>
      <c r="DR234" s="72"/>
      <c r="DS234" s="372">
        <v>221</v>
      </c>
      <c r="DT234" s="68">
        <f t="shared" si="295"/>
        <v>0</v>
      </c>
      <c r="DV234" s="68">
        <f t="shared" si="296"/>
        <v>0</v>
      </c>
      <c r="DX234" s="91"/>
      <c r="DZ234" s="68">
        <f t="shared" si="297"/>
        <v>0</v>
      </c>
      <c r="EA234" s="132"/>
      <c r="EB234" s="72">
        <f t="shared" si="298"/>
        <v>0</v>
      </c>
      <c r="EC234" s="132"/>
      <c r="ED234" s="72">
        <f t="shared" si="254"/>
        <v>0</v>
      </c>
      <c r="EF234" s="364">
        <f t="shared" si="314"/>
        <v>0</v>
      </c>
      <c r="EG234" s="95">
        <f t="shared" si="315"/>
        <v>0</v>
      </c>
      <c r="EH234" s="379">
        <f>(INDEX('30 year Cash Flow'!$H$50:$AK$50,1,'Monthly Loan Amortization'!A234)/12)*$DV$9</f>
        <v>0</v>
      </c>
      <c r="EI234" s="326">
        <f t="shared" si="316"/>
        <v>0</v>
      </c>
      <c r="EJ234" s="326">
        <f t="shared" si="321"/>
        <v>0</v>
      </c>
      <c r="EK234" s="326">
        <f t="shared" si="317"/>
        <v>0</v>
      </c>
      <c r="EL234" s="329">
        <f t="shared" si="245"/>
        <v>0</v>
      </c>
      <c r="EM234" s="329"/>
      <c r="EN234" s="372">
        <v>221</v>
      </c>
      <c r="EO234" s="95">
        <f t="shared" si="299"/>
        <v>0</v>
      </c>
      <c r="EP234" s="132"/>
      <c r="EQ234" s="95">
        <f t="shared" si="300"/>
        <v>0</v>
      </c>
      <c r="ER234" s="132"/>
      <c r="ES234" s="91"/>
      <c r="ET234" s="132"/>
      <c r="EU234" s="95">
        <f t="shared" si="301"/>
        <v>0</v>
      </c>
      <c r="EV234" s="132"/>
      <c r="EW234" s="327">
        <f t="shared" si="302"/>
        <v>0</v>
      </c>
      <c r="EX234" s="132"/>
      <c r="EY234" s="327">
        <f t="shared" si="255"/>
        <v>0</v>
      </c>
      <c r="EZ234" s="132"/>
      <c r="FA234" s="364">
        <f t="shared" si="318"/>
        <v>0</v>
      </c>
      <c r="FB234" s="95">
        <f t="shared" si="319"/>
        <v>0</v>
      </c>
      <c r="FC234" s="379">
        <f>(INDEX('30 year Cash Flow'!$H$50:$AK$50,1,'Monthly Loan Amortization'!A234)/12)*$EQ$9</f>
        <v>0</v>
      </c>
      <c r="FD234" s="326">
        <f t="shared" si="322"/>
        <v>0</v>
      </c>
      <c r="FE234" s="326">
        <f t="shared" si="323"/>
        <v>0</v>
      </c>
      <c r="FF234" s="326">
        <f t="shared" si="320"/>
        <v>0</v>
      </c>
      <c r="FG234" s="329">
        <f t="shared" si="246"/>
        <v>0</v>
      </c>
    </row>
    <row r="235" spans="1:163" x14ac:dyDescent="0.25">
      <c r="A235" s="132">
        <f t="shared" si="303"/>
        <v>19</v>
      </c>
      <c r="B235" s="71">
        <v>222</v>
      </c>
      <c r="C235" s="68">
        <f t="shared" si="256"/>
        <v>0</v>
      </c>
      <c r="E235" s="68">
        <f t="shared" si="257"/>
        <v>0</v>
      </c>
      <c r="G235" s="91"/>
      <c r="I235" s="68">
        <f t="shared" si="258"/>
        <v>0</v>
      </c>
      <c r="K235" s="72">
        <f t="shared" si="259"/>
        <v>0</v>
      </c>
      <c r="M235" s="72">
        <f t="shared" si="247"/>
        <v>0</v>
      </c>
      <c r="N235" s="66"/>
      <c r="O235" s="69"/>
      <c r="Q235" s="71">
        <v>222</v>
      </c>
      <c r="R235" s="68">
        <f t="shared" si="260"/>
        <v>0</v>
      </c>
      <c r="T235" s="68">
        <f t="shared" si="261"/>
        <v>0</v>
      </c>
      <c r="V235" s="91"/>
      <c r="X235" s="68">
        <f t="shared" si="262"/>
        <v>0</v>
      </c>
      <c r="Z235" s="72">
        <f t="shared" si="263"/>
        <v>0</v>
      </c>
      <c r="AB235" s="72" t="e">
        <f t="shared" si="248"/>
        <v>#REF!</v>
      </c>
      <c r="AD235" s="69"/>
      <c r="AF235" s="71">
        <v>222</v>
      </c>
      <c r="AG235" s="68">
        <f t="shared" si="264"/>
        <v>0</v>
      </c>
      <c r="AI235" s="68">
        <f t="shared" si="265"/>
        <v>0</v>
      </c>
      <c r="AK235" s="91"/>
      <c r="AM235" s="68">
        <f t="shared" si="266"/>
        <v>0</v>
      </c>
      <c r="AO235" s="72">
        <f t="shared" si="267"/>
        <v>0</v>
      </c>
      <c r="AQ235" s="72" t="e">
        <f t="shared" si="249"/>
        <v>#REF!</v>
      </c>
      <c r="AS235" s="69"/>
      <c r="AU235" s="71">
        <v>222</v>
      </c>
      <c r="AV235" s="68">
        <f t="shared" si="268"/>
        <v>0</v>
      </c>
      <c r="AX235" s="68">
        <f t="shared" si="269"/>
        <v>0</v>
      </c>
      <c r="AZ235" s="91"/>
      <c r="BB235" s="68">
        <f t="shared" si="270"/>
        <v>0</v>
      </c>
      <c r="BD235" s="72">
        <f t="shared" si="271"/>
        <v>0</v>
      </c>
      <c r="BF235" s="72" t="e">
        <f t="shared" si="250"/>
        <v>#REF!</v>
      </c>
      <c r="BG235" s="72"/>
      <c r="BH235" s="71">
        <v>222</v>
      </c>
      <c r="BI235" s="68">
        <f t="shared" si="272"/>
        <v>0</v>
      </c>
      <c r="BJ235" s="132"/>
      <c r="BK235" s="68">
        <f t="shared" si="273"/>
        <v>0</v>
      </c>
      <c r="BL235" s="132"/>
      <c r="BM235" s="91"/>
      <c r="BN235" s="132"/>
      <c r="BO235" s="68">
        <f t="shared" si="274"/>
        <v>0</v>
      </c>
      <c r="BP235" s="132"/>
      <c r="BQ235" s="72">
        <f t="shared" si="275"/>
        <v>0</v>
      </c>
      <c r="BR235" s="132"/>
      <c r="BS235" s="72">
        <f t="shared" si="251"/>
        <v>0</v>
      </c>
      <c r="BT235" s="72"/>
      <c r="BU235" s="326">
        <f t="shared" si="304"/>
        <v>0</v>
      </c>
      <c r="BV235" s="326">
        <f t="shared" si="276"/>
        <v>0</v>
      </c>
      <c r="BW235" s="326">
        <f t="shared" si="277"/>
        <v>0</v>
      </c>
      <c r="BX235" s="326">
        <f t="shared" si="278"/>
        <v>0</v>
      </c>
      <c r="BY235" s="326">
        <f t="shared" si="279"/>
        <v>0</v>
      </c>
      <c r="BZ235" s="326">
        <f t="shared" si="305"/>
        <v>0</v>
      </c>
      <c r="CA235" s="329">
        <f t="shared" si="280"/>
        <v>0</v>
      </c>
      <c r="CB235" s="132"/>
      <c r="CC235" s="71">
        <v>222</v>
      </c>
      <c r="CD235" s="68">
        <f t="shared" si="281"/>
        <v>0</v>
      </c>
      <c r="CE235" s="132"/>
      <c r="CF235" s="68">
        <f t="shared" si="282"/>
        <v>0</v>
      </c>
      <c r="CG235" s="132"/>
      <c r="CH235" s="91"/>
      <c r="CI235" s="132"/>
      <c r="CJ235" s="68">
        <f t="shared" si="283"/>
        <v>0</v>
      </c>
      <c r="CK235" s="132"/>
      <c r="CL235" s="72">
        <f t="shared" si="284"/>
        <v>0</v>
      </c>
      <c r="CM235" s="132"/>
      <c r="CN235" s="72">
        <f t="shared" si="252"/>
        <v>0</v>
      </c>
      <c r="CO235" s="132"/>
      <c r="CP235" s="326">
        <f t="shared" si="306"/>
        <v>0</v>
      </c>
      <c r="CQ235" s="326">
        <f t="shared" si="307"/>
        <v>0</v>
      </c>
      <c r="CR235" s="326">
        <f t="shared" si="308"/>
        <v>0</v>
      </c>
      <c r="CS235" s="326">
        <f t="shared" si="285"/>
        <v>0</v>
      </c>
      <c r="CT235" s="326">
        <f t="shared" si="286"/>
        <v>0</v>
      </c>
      <c r="CU235" s="326">
        <f t="shared" si="309"/>
        <v>0</v>
      </c>
      <c r="CV235" s="329">
        <f t="shared" si="287"/>
        <v>0</v>
      </c>
      <c r="CW235" s="69"/>
      <c r="CX235" s="71">
        <v>222</v>
      </c>
      <c r="CY235" s="68">
        <f t="shared" si="288"/>
        <v>0</v>
      </c>
      <c r="CZ235" s="132"/>
      <c r="DA235" s="68">
        <f t="shared" si="289"/>
        <v>0</v>
      </c>
      <c r="DB235" s="132"/>
      <c r="DC235" s="91"/>
      <c r="DD235" s="132"/>
      <c r="DE235" s="68">
        <f t="shared" si="290"/>
        <v>0</v>
      </c>
      <c r="DF235" s="132"/>
      <c r="DG235" s="72">
        <f t="shared" si="291"/>
        <v>0</v>
      </c>
      <c r="DH235" s="132"/>
      <c r="DI235" s="72">
        <f t="shared" si="253"/>
        <v>0</v>
      </c>
      <c r="DJ235" s="72"/>
      <c r="DK235" s="326">
        <f t="shared" si="310"/>
        <v>0</v>
      </c>
      <c r="DL235" s="326">
        <f t="shared" si="311"/>
        <v>0</v>
      </c>
      <c r="DM235" s="326">
        <f t="shared" si="292"/>
        <v>0</v>
      </c>
      <c r="DN235" s="326">
        <f t="shared" si="293"/>
        <v>0</v>
      </c>
      <c r="DO235" s="326">
        <f t="shared" si="294"/>
        <v>0</v>
      </c>
      <c r="DP235" s="326">
        <f t="shared" si="312"/>
        <v>0</v>
      </c>
      <c r="DQ235" s="329">
        <f t="shared" si="313"/>
        <v>0</v>
      </c>
      <c r="DR235" s="72"/>
      <c r="DS235" s="372">
        <v>222</v>
      </c>
      <c r="DT235" s="68">
        <f t="shared" si="295"/>
        <v>0</v>
      </c>
      <c r="DV235" s="68">
        <f t="shared" si="296"/>
        <v>0</v>
      </c>
      <c r="DX235" s="91"/>
      <c r="DZ235" s="68">
        <f t="shared" si="297"/>
        <v>0</v>
      </c>
      <c r="EA235" s="132"/>
      <c r="EB235" s="72">
        <f t="shared" si="298"/>
        <v>0</v>
      </c>
      <c r="EC235" s="132"/>
      <c r="ED235" s="72">
        <f t="shared" si="254"/>
        <v>0</v>
      </c>
      <c r="EF235" s="364">
        <f t="shared" si="314"/>
        <v>0</v>
      </c>
      <c r="EG235" s="95">
        <f t="shared" si="315"/>
        <v>0</v>
      </c>
      <c r="EH235" s="379">
        <f>(INDEX('30 year Cash Flow'!$H$50:$AK$50,1,'Monthly Loan Amortization'!A235)/12)*$DV$9</f>
        <v>0</v>
      </c>
      <c r="EI235" s="326">
        <f t="shared" si="316"/>
        <v>0</v>
      </c>
      <c r="EJ235" s="326">
        <f t="shared" si="321"/>
        <v>0</v>
      </c>
      <c r="EK235" s="326">
        <f t="shared" si="317"/>
        <v>0</v>
      </c>
      <c r="EL235" s="329">
        <f t="shared" si="245"/>
        <v>0</v>
      </c>
      <c r="EM235" s="329"/>
      <c r="EN235" s="372">
        <v>222</v>
      </c>
      <c r="EO235" s="95">
        <f t="shared" si="299"/>
        <v>0</v>
      </c>
      <c r="EP235" s="132"/>
      <c r="EQ235" s="95">
        <f t="shared" si="300"/>
        <v>0</v>
      </c>
      <c r="ER235" s="132"/>
      <c r="ES235" s="91"/>
      <c r="ET235" s="132"/>
      <c r="EU235" s="95">
        <f t="shared" si="301"/>
        <v>0</v>
      </c>
      <c r="EV235" s="132"/>
      <c r="EW235" s="327">
        <f t="shared" si="302"/>
        <v>0</v>
      </c>
      <c r="EX235" s="132"/>
      <c r="EY235" s="327">
        <f t="shared" si="255"/>
        <v>0</v>
      </c>
      <c r="EZ235" s="132"/>
      <c r="FA235" s="364">
        <f t="shared" si="318"/>
        <v>0</v>
      </c>
      <c r="FB235" s="95">
        <f t="shared" si="319"/>
        <v>0</v>
      </c>
      <c r="FC235" s="379">
        <f>(INDEX('30 year Cash Flow'!$H$50:$AK$50,1,'Monthly Loan Amortization'!A235)/12)*$EQ$9</f>
        <v>0</v>
      </c>
      <c r="FD235" s="326">
        <f t="shared" si="322"/>
        <v>0</v>
      </c>
      <c r="FE235" s="326">
        <f t="shared" si="323"/>
        <v>0</v>
      </c>
      <c r="FF235" s="326">
        <f t="shared" si="320"/>
        <v>0</v>
      </c>
      <c r="FG235" s="329">
        <f t="shared" si="246"/>
        <v>0</v>
      </c>
    </row>
    <row r="236" spans="1:163" x14ac:dyDescent="0.25">
      <c r="A236" s="132">
        <f t="shared" si="303"/>
        <v>19</v>
      </c>
      <c r="B236" s="71">
        <v>223</v>
      </c>
      <c r="C236" s="68">
        <f t="shared" si="256"/>
        <v>0</v>
      </c>
      <c r="E236" s="68">
        <f t="shared" si="257"/>
        <v>0</v>
      </c>
      <c r="G236" s="91"/>
      <c r="I236" s="68">
        <f t="shared" si="258"/>
        <v>0</v>
      </c>
      <c r="K236" s="72">
        <f t="shared" si="259"/>
        <v>0</v>
      </c>
      <c r="M236" s="72">
        <f t="shared" si="247"/>
        <v>0</v>
      </c>
      <c r="N236" s="66"/>
      <c r="O236" s="69"/>
      <c r="Q236" s="71">
        <v>223</v>
      </c>
      <c r="R236" s="68">
        <f t="shared" si="260"/>
        <v>0</v>
      </c>
      <c r="T236" s="68">
        <f t="shared" si="261"/>
        <v>0</v>
      </c>
      <c r="V236" s="91"/>
      <c r="X236" s="68">
        <f t="shared" si="262"/>
        <v>0</v>
      </c>
      <c r="Z236" s="72">
        <f t="shared" si="263"/>
        <v>0</v>
      </c>
      <c r="AB236" s="72" t="e">
        <f t="shared" si="248"/>
        <v>#REF!</v>
      </c>
      <c r="AD236" s="69"/>
      <c r="AF236" s="71">
        <v>223</v>
      </c>
      <c r="AG236" s="68">
        <f t="shared" si="264"/>
        <v>0</v>
      </c>
      <c r="AI236" s="68">
        <f t="shared" si="265"/>
        <v>0</v>
      </c>
      <c r="AK236" s="91"/>
      <c r="AM236" s="68">
        <f t="shared" si="266"/>
        <v>0</v>
      </c>
      <c r="AO236" s="72">
        <f t="shared" si="267"/>
        <v>0</v>
      </c>
      <c r="AQ236" s="72" t="e">
        <f t="shared" si="249"/>
        <v>#REF!</v>
      </c>
      <c r="AS236" s="69"/>
      <c r="AU236" s="71">
        <v>223</v>
      </c>
      <c r="AV236" s="68">
        <f t="shared" si="268"/>
        <v>0</v>
      </c>
      <c r="AX236" s="68">
        <f t="shared" si="269"/>
        <v>0</v>
      </c>
      <c r="AZ236" s="91"/>
      <c r="BB236" s="68">
        <f t="shared" si="270"/>
        <v>0</v>
      </c>
      <c r="BD236" s="72">
        <f t="shared" si="271"/>
        <v>0</v>
      </c>
      <c r="BF236" s="72" t="e">
        <f t="shared" si="250"/>
        <v>#REF!</v>
      </c>
      <c r="BG236" s="72"/>
      <c r="BH236" s="71">
        <v>223</v>
      </c>
      <c r="BI236" s="68">
        <f t="shared" si="272"/>
        <v>0</v>
      </c>
      <c r="BJ236" s="132"/>
      <c r="BK236" s="68">
        <f t="shared" si="273"/>
        <v>0</v>
      </c>
      <c r="BL236" s="132"/>
      <c r="BM236" s="91"/>
      <c r="BN236" s="132"/>
      <c r="BO236" s="68">
        <f t="shared" si="274"/>
        <v>0</v>
      </c>
      <c r="BP236" s="132"/>
      <c r="BQ236" s="72">
        <f t="shared" si="275"/>
        <v>0</v>
      </c>
      <c r="BR236" s="132"/>
      <c r="BS236" s="72">
        <f t="shared" si="251"/>
        <v>0</v>
      </c>
      <c r="BT236" s="72"/>
      <c r="BU236" s="326">
        <f t="shared" si="304"/>
        <v>0</v>
      </c>
      <c r="BV236" s="326">
        <f t="shared" si="276"/>
        <v>0</v>
      </c>
      <c r="BW236" s="326">
        <f t="shared" si="277"/>
        <v>0</v>
      </c>
      <c r="BX236" s="326">
        <f t="shared" si="278"/>
        <v>0</v>
      </c>
      <c r="BY236" s="326">
        <f t="shared" si="279"/>
        <v>0</v>
      </c>
      <c r="BZ236" s="326">
        <f t="shared" si="305"/>
        <v>0</v>
      </c>
      <c r="CA236" s="329">
        <f t="shared" si="280"/>
        <v>0</v>
      </c>
      <c r="CB236" s="132"/>
      <c r="CC236" s="71">
        <v>223</v>
      </c>
      <c r="CD236" s="68">
        <f t="shared" si="281"/>
        <v>0</v>
      </c>
      <c r="CE236" s="132"/>
      <c r="CF236" s="68">
        <f t="shared" si="282"/>
        <v>0</v>
      </c>
      <c r="CG236" s="132"/>
      <c r="CH236" s="91"/>
      <c r="CI236" s="132"/>
      <c r="CJ236" s="68">
        <f t="shared" si="283"/>
        <v>0</v>
      </c>
      <c r="CK236" s="132"/>
      <c r="CL236" s="72">
        <f t="shared" si="284"/>
        <v>0</v>
      </c>
      <c r="CM236" s="132"/>
      <c r="CN236" s="72">
        <f t="shared" si="252"/>
        <v>0</v>
      </c>
      <c r="CO236" s="132"/>
      <c r="CP236" s="326">
        <f t="shared" si="306"/>
        <v>0</v>
      </c>
      <c r="CQ236" s="326">
        <f t="shared" si="307"/>
        <v>0</v>
      </c>
      <c r="CR236" s="326">
        <f t="shared" si="308"/>
        <v>0</v>
      </c>
      <c r="CS236" s="326">
        <f t="shared" si="285"/>
        <v>0</v>
      </c>
      <c r="CT236" s="326">
        <f t="shared" si="286"/>
        <v>0</v>
      </c>
      <c r="CU236" s="326">
        <f t="shared" si="309"/>
        <v>0</v>
      </c>
      <c r="CV236" s="329">
        <f t="shared" si="287"/>
        <v>0</v>
      </c>
      <c r="CW236" s="69"/>
      <c r="CX236" s="71">
        <v>223</v>
      </c>
      <c r="CY236" s="68">
        <f t="shared" si="288"/>
        <v>0</v>
      </c>
      <c r="CZ236" s="132"/>
      <c r="DA236" s="68">
        <f t="shared" si="289"/>
        <v>0</v>
      </c>
      <c r="DB236" s="132"/>
      <c r="DC236" s="91"/>
      <c r="DD236" s="132"/>
      <c r="DE236" s="68">
        <f t="shared" si="290"/>
        <v>0</v>
      </c>
      <c r="DF236" s="132"/>
      <c r="DG236" s="72">
        <f t="shared" si="291"/>
        <v>0</v>
      </c>
      <c r="DH236" s="132"/>
      <c r="DI236" s="72">
        <f t="shared" si="253"/>
        <v>0</v>
      </c>
      <c r="DJ236" s="72"/>
      <c r="DK236" s="326">
        <f t="shared" si="310"/>
        <v>0</v>
      </c>
      <c r="DL236" s="326">
        <f t="shared" si="311"/>
        <v>0</v>
      </c>
      <c r="DM236" s="326">
        <f t="shared" si="292"/>
        <v>0</v>
      </c>
      <c r="DN236" s="326">
        <f t="shared" si="293"/>
        <v>0</v>
      </c>
      <c r="DO236" s="326">
        <f t="shared" si="294"/>
        <v>0</v>
      </c>
      <c r="DP236" s="326">
        <f t="shared" si="312"/>
        <v>0</v>
      </c>
      <c r="DQ236" s="329">
        <f t="shared" si="313"/>
        <v>0</v>
      </c>
      <c r="DR236" s="72"/>
      <c r="DS236" s="372">
        <v>223</v>
      </c>
      <c r="DT236" s="68">
        <f t="shared" si="295"/>
        <v>0</v>
      </c>
      <c r="DV236" s="68">
        <f t="shared" si="296"/>
        <v>0</v>
      </c>
      <c r="DX236" s="91"/>
      <c r="DZ236" s="68">
        <f t="shared" si="297"/>
        <v>0</v>
      </c>
      <c r="EA236" s="132"/>
      <c r="EB236" s="72">
        <f t="shared" si="298"/>
        <v>0</v>
      </c>
      <c r="EC236" s="132"/>
      <c r="ED236" s="72">
        <f t="shared" si="254"/>
        <v>0</v>
      </c>
      <c r="EF236" s="364">
        <f t="shared" si="314"/>
        <v>0</v>
      </c>
      <c r="EG236" s="95">
        <f t="shared" si="315"/>
        <v>0</v>
      </c>
      <c r="EH236" s="379">
        <f>(INDEX('30 year Cash Flow'!$H$50:$AK$50,1,'Monthly Loan Amortization'!A236)/12)*$DV$9</f>
        <v>0</v>
      </c>
      <c r="EI236" s="326">
        <f t="shared" si="316"/>
        <v>0</v>
      </c>
      <c r="EJ236" s="326">
        <f t="shared" si="321"/>
        <v>0</v>
      </c>
      <c r="EK236" s="326">
        <f t="shared" si="317"/>
        <v>0</v>
      </c>
      <c r="EL236" s="329">
        <f t="shared" si="245"/>
        <v>0</v>
      </c>
      <c r="EM236" s="329"/>
      <c r="EN236" s="372">
        <v>223</v>
      </c>
      <c r="EO236" s="95">
        <f t="shared" si="299"/>
        <v>0</v>
      </c>
      <c r="EP236" s="132"/>
      <c r="EQ236" s="95">
        <f t="shared" si="300"/>
        <v>0</v>
      </c>
      <c r="ER236" s="132"/>
      <c r="ES236" s="91"/>
      <c r="ET236" s="132"/>
      <c r="EU236" s="95">
        <f t="shared" si="301"/>
        <v>0</v>
      </c>
      <c r="EV236" s="132"/>
      <c r="EW236" s="327">
        <f t="shared" si="302"/>
        <v>0</v>
      </c>
      <c r="EX236" s="132"/>
      <c r="EY236" s="327">
        <f t="shared" si="255"/>
        <v>0</v>
      </c>
      <c r="EZ236" s="132"/>
      <c r="FA236" s="364">
        <f t="shared" si="318"/>
        <v>0</v>
      </c>
      <c r="FB236" s="95">
        <f t="shared" si="319"/>
        <v>0</v>
      </c>
      <c r="FC236" s="379">
        <f>(INDEX('30 year Cash Flow'!$H$50:$AK$50,1,'Monthly Loan Amortization'!A236)/12)*$EQ$9</f>
        <v>0</v>
      </c>
      <c r="FD236" s="326">
        <f t="shared" si="322"/>
        <v>0</v>
      </c>
      <c r="FE236" s="326">
        <f t="shared" si="323"/>
        <v>0</v>
      </c>
      <c r="FF236" s="326">
        <f t="shared" si="320"/>
        <v>0</v>
      </c>
      <c r="FG236" s="329">
        <f t="shared" si="246"/>
        <v>0</v>
      </c>
    </row>
    <row r="237" spans="1:163" x14ac:dyDescent="0.25">
      <c r="A237" s="132">
        <f t="shared" si="303"/>
        <v>19</v>
      </c>
      <c r="B237" s="71">
        <v>224</v>
      </c>
      <c r="C237" s="68">
        <f t="shared" si="256"/>
        <v>0</v>
      </c>
      <c r="E237" s="68">
        <f t="shared" si="257"/>
        <v>0</v>
      </c>
      <c r="G237" s="91"/>
      <c r="I237" s="68">
        <f t="shared" si="258"/>
        <v>0</v>
      </c>
      <c r="K237" s="72">
        <f t="shared" si="259"/>
        <v>0</v>
      </c>
      <c r="M237" s="72">
        <f t="shared" si="247"/>
        <v>0</v>
      </c>
      <c r="N237" s="66"/>
      <c r="O237" s="69"/>
      <c r="Q237" s="71">
        <v>224</v>
      </c>
      <c r="R237" s="68">
        <f t="shared" si="260"/>
        <v>0</v>
      </c>
      <c r="T237" s="68">
        <f t="shared" si="261"/>
        <v>0</v>
      </c>
      <c r="V237" s="91"/>
      <c r="X237" s="68">
        <f t="shared" si="262"/>
        <v>0</v>
      </c>
      <c r="Z237" s="72">
        <f t="shared" si="263"/>
        <v>0</v>
      </c>
      <c r="AB237" s="72" t="e">
        <f t="shared" si="248"/>
        <v>#REF!</v>
      </c>
      <c r="AD237" s="69"/>
      <c r="AF237" s="71">
        <v>224</v>
      </c>
      <c r="AG237" s="68">
        <f t="shared" si="264"/>
        <v>0</v>
      </c>
      <c r="AI237" s="68">
        <f t="shared" si="265"/>
        <v>0</v>
      </c>
      <c r="AK237" s="91"/>
      <c r="AM237" s="68">
        <f t="shared" si="266"/>
        <v>0</v>
      </c>
      <c r="AO237" s="72">
        <f t="shared" si="267"/>
        <v>0</v>
      </c>
      <c r="AQ237" s="72" t="e">
        <f t="shared" si="249"/>
        <v>#REF!</v>
      </c>
      <c r="AS237" s="69"/>
      <c r="AU237" s="71">
        <v>224</v>
      </c>
      <c r="AV237" s="68">
        <f t="shared" si="268"/>
        <v>0</v>
      </c>
      <c r="AX237" s="68">
        <f t="shared" si="269"/>
        <v>0</v>
      </c>
      <c r="AZ237" s="91"/>
      <c r="BB237" s="68">
        <f t="shared" si="270"/>
        <v>0</v>
      </c>
      <c r="BD237" s="72">
        <f t="shared" si="271"/>
        <v>0</v>
      </c>
      <c r="BF237" s="72" t="e">
        <f t="shared" si="250"/>
        <v>#REF!</v>
      </c>
      <c r="BG237" s="72"/>
      <c r="BH237" s="71">
        <v>224</v>
      </c>
      <c r="BI237" s="68">
        <f t="shared" si="272"/>
        <v>0</v>
      </c>
      <c r="BJ237" s="132"/>
      <c r="BK237" s="68">
        <f t="shared" si="273"/>
        <v>0</v>
      </c>
      <c r="BL237" s="132"/>
      <c r="BM237" s="91"/>
      <c r="BN237" s="132"/>
      <c r="BO237" s="68">
        <f t="shared" si="274"/>
        <v>0</v>
      </c>
      <c r="BP237" s="132"/>
      <c r="BQ237" s="72">
        <f t="shared" si="275"/>
        <v>0</v>
      </c>
      <c r="BR237" s="132"/>
      <c r="BS237" s="72">
        <f t="shared" si="251"/>
        <v>0</v>
      </c>
      <c r="BT237" s="72"/>
      <c r="BU237" s="326">
        <f t="shared" si="304"/>
        <v>0</v>
      </c>
      <c r="BV237" s="326">
        <f t="shared" si="276"/>
        <v>0</v>
      </c>
      <c r="BW237" s="326">
        <f t="shared" si="277"/>
        <v>0</v>
      </c>
      <c r="BX237" s="326">
        <f t="shared" si="278"/>
        <v>0</v>
      </c>
      <c r="BY237" s="326">
        <f t="shared" si="279"/>
        <v>0</v>
      </c>
      <c r="BZ237" s="326">
        <f t="shared" si="305"/>
        <v>0</v>
      </c>
      <c r="CA237" s="329">
        <f t="shared" si="280"/>
        <v>0</v>
      </c>
      <c r="CB237" s="132"/>
      <c r="CC237" s="71">
        <v>224</v>
      </c>
      <c r="CD237" s="68">
        <f t="shared" si="281"/>
        <v>0</v>
      </c>
      <c r="CE237" s="132"/>
      <c r="CF237" s="68">
        <f t="shared" si="282"/>
        <v>0</v>
      </c>
      <c r="CG237" s="132"/>
      <c r="CH237" s="91"/>
      <c r="CI237" s="132"/>
      <c r="CJ237" s="68">
        <f t="shared" si="283"/>
        <v>0</v>
      </c>
      <c r="CK237" s="132"/>
      <c r="CL237" s="72">
        <f t="shared" si="284"/>
        <v>0</v>
      </c>
      <c r="CM237" s="132"/>
      <c r="CN237" s="72">
        <f t="shared" si="252"/>
        <v>0</v>
      </c>
      <c r="CO237" s="132"/>
      <c r="CP237" s="326">
        <f t="shared" si="306"/>
        <v>0</v>
      </c>
      <c r="CQ237" s="326">
        <f t="shared" si="307"/>
        <v>0</v>
      </c>
      <c r="CR237" s="326">
        <f t="shared" si="308"/>
        <v>0</v>
      </c>
      <c r="CS237" s="326">
        <f t="shared" si="285"/>
        <v>0</v>
      </c>
      <c r="CT237" s="326">
        <f t="shared" si="286"/>
        <v>0</v>
      </c>
      <c r="CU237" s="326">
        <f t="shared" si="309"/>
        <v>0</v>
      </c>
      <c r="CV237" s="329">
        <f t="shared" si="287"/>
        <v>0</v>
      </c>
      <c r="CW237" s="69"/>
      <c r="CX237" s="71">
        <v>224</v>
      </c>
      <c r="CY237" s="68">
        <f t="shared" si="288"/>
        <v>0</v>
      </c>
      <c r="CZ237" s="132"/>
      <c r="DA237" s="68">
        <f t="shared" si="289"/>
        <v>0</v>
      </c>
      <c r="DB237" s="132"/>
      <c r="DC237" s="91"/>
      <c r="DD237" s="132"/>
      <c r="DE237" s="68">
        <f t="shared" si="290"/>
        <v>0</v>
      </c>
      <c r="DF237" s="132"/>
      <c r="DG237" s="72">
        <f t="shared" si="291"/>
        <v>0</v>
      </c>
      <c r="DH237" s="132"/>
      <c r="DI237" s="72">
        <f t="shared" si="253"/>
        <v>0</v>
      </c>
      <c r="DJ237" s="72"/>
      <c r="DK237" s="326">
        <f t="shared" si="310"/>
        <v>0</v>
      </c>
      <c r="DL237" s="326">
        <f t="shared" si="311"/>
        <v>0</v>
      </c>
      <c r="DM237" s="326">
        <f t="shared" si="292"/>
        <v>0</v>
      </c>
      <c r="DN237" s="326">
        <f t="shared" si="293"/>
        <v>0</v>
      </c>
      <c r="DO237" s="326">
        <f t="shared" si="294"/>
        <v>0</v>
      </c>
      <c r="DP237" s="326">
        <f t="shared" si="312"/>
        <v>0</v>
      </c>
      <c r="DQ237" s="329">
        <f t="shared" si="313"/>
        <v>0</v>
      </c>
      <c r="DR237" s="72"/>
      <c r="DS237" s="372">
        <v>224</v>
      </c>
      <c r="DT237" s="68">
        <f t="shared" si="295"/>
        <v>0</v>
      </c>
      <c r="DV237" s="68">
        <f t="shared" si="296"/>
        <v>0</v>
      </c>
      <c r="DX237" s="91"/>
      <c r="DZ237" s="68">
        <f t="shared" si="297"/>
        <v>0</v>
      </c>
      <c r="EA237" s="132"/>
      <c r="EB237" s="72">
        <f t="shared" si="298"/>
        <v>0</v>
      </c>
      <c r="EC237" s="132"/>
      <c r="ED237" s="72">
        <f t="shared" si="254"/>
        <v>0</v>
      </c>
      <c r="EF237" s="364">
        <f t="shared" si="314"/>
        <v>0</v>
      </c>
      <c r="EG237" s="95">
        <f t="shared" si="315"/>
        <v>0</v>
      </c>
      <c r="EH237" s="379">
        <f>(INDEX('30 year Cash Flow'!$H$50:$AK$50,1,'Monthly Loan Amortization'!A237)/12)*$DV$9</f>
        <v>0</v>
      </c>
      <c r="EI237" s="326">
        <f t="shared" si="316"/>
        <v>0</v>
      </c>
      <c r="EJ237" s="326">
        <f t="shared" si="321"/>
        <v>0</v>
      </c>
      <c r="EK237" s="326">
        <f t="shared" si="317"/>
        <v>0</v>
      </c>
      <c r="EL237" s="329">
        <f t="shared" si="245"/>
        <v>0</v>
      </c>
      <c r="EM237" s="329"/>
      <c r="EN237" s="372">
        <v>224</v>
      </c>
      <c r="EO237" s="95">
        <f t="shared" si="299"/>
        <v>0</v>
      </c>
      <c r="EP237" s="132"/>
      <c r="EQ237" s="95">
        <f t="shared" si="300"/>
        <v>0</v>
      </c>
      <c r="ER237" s="132"/>
      <c r="ES237" s="91"/>
      <c r="ET237" s="132"/>
      <c r="EU237" s="95">
        <f t="shared" si="301"/>
        <v>0</v>
      </c>
      <c r="EV237" s="132"/>
      <c r="EW237" s="327">
        <f t="shared" si="302"/>
        <v>0</v>
      </c>
      <c r="EX237" s="132"/>
      <c r="EY237" s="327">
        <f t="shared" si="255"/>
        <v>0</v>
      </c>
      <c r="EZ237" s="132"/>
      <c r="FA237" s="364">
        <f t="shared" si="318"/>
        <v>0</v>
      </c>
      <c r="FB237" s="95">
        <f t="shared" si="319"/>
        <v>0</v>
      </c>
      <c r="FC237" s="379">
        <f>(INDEX('30 year Cash Flow'!$H$50:$AK$50,1,'Monthly Loan Amortization'!A237)/12)*$EQ$9</f>
        <v>0</v>
      </c>
      <c r="FD237" s="326">
        <f t="shared" si="322"/>
        <v>0</v>
      </c>
      <c r="FE237" s="326">
        <f t="shared" si="323"/>
        <v>0</v>
      </c>
      <c r="FF237" s="326">
        <f t="shared" si="320"/>
        <v>0</v>
      </c>
      <c r="FG237" s="329">
        <f t="shared" si="246"/>
        <v>0</v>
      </c>
    </row>
    <row r="238" spans="1:163" x14ac:dyDescent="0.25">
      <c r="A238" s="132">
        <f t="shared" si="303"/>
        <v>19</v>
      </c>
      <c r="B238" s="71">
        <v>225</v>
      </c>
      <c r="C238" s="68">
        <f t="shared" si="256"/>
        <v>0</v>
      </c>
      <c r="E238" s="68">
        <f t="shared" si="257"/>
        <v>0</v>
      </c>
      <c r="G238" s="91"/>
      <c r="I238" s="68">
        <f t="shared" si="258"/>
        <v>0</v>
      </c>
      <c r="K238" s="72">
        <f t="shared" si="259"/>
        <v>0</v>
      </c>
      <c r="M238" s="72">
        <f t="shared" si="247"/>
        <v>0</v>
      </c>
      <c r="N238" s="66"/>
      <c r="O238" s="69"/>
      <c r="Q238" s="71">
        <v>225</v>
      </c>
      <c r="R238" s="68">
        <f t="shared" si="260"/>
        <v>0</v>
      </c>
      <c r="T238" s="68">
        <f t="shared" si="261"/>
        <v>0</v>
      </c>
      <c r="V238" s="91"/>
      <c r="X238" s="68">
        <f t="shared" si="262"/>
        <v>0</v>
      </c>
      <c r="Z238" s="72">
        <f t="shared" si="263"/>
        <v>0</v>
      </c>
      <c r="AB238" s="72" t="e">
        <f t="shared" si="248"/>
        <v>#REF!</v>
      </c>
      <c r="AD238" s="69"/>
      <c r="AF238" s="71">
        <v>225</v>
      </c>
      <c r="AG238" s="68">
        <f t="shared" si="264"/>
        <v>0</v>
      </c>
      <c r="AI238" s="68">
        <f t="shared" si="265"/>
        <v>0</v>
      </c>
      <c r="AK238" s="91"/>
      <c r="AM238" s="68">
        <f t="shared" si="266"/>
        <v>0</v>
      </c>
      <c r="AO238" s="72">
        <f t="shared" si="267"/>
        <v>0</v>
      </c>
      <c r="AQ238" s="72" t="e">
        <f t="shared" si="249"/>
        <v>#REF!</v>
      </c>
      <c r="AS238" s="69"/>
      <c r="AU238" s="71">
        <v>225</v>
      </c>
      <c r="AV238" s="68">
        <f t="shared" si="268"/>
        <v>0</v>
      </c>
      <c r="AX238" s="68">
        <f t="shared" si="269"/>
        <v>0</v>
      </c>
      <c r="AZ238" s="91"/>
      <c r="BB238" s="68">
        <f t="shared" si="270"/>
        <v>0</v>
      </c>
      <c r="BD238" s="72">
        <f t="shared" si="271"/>
        <v>0</v>
      </c>
      <c r="BF238" s="72" t="e">
        <f t="shared" si="250"/>
        <v>#REF!</v>
      </c>
      <c r="BG238" s="72"/>
      <c r="BH238" s="71">
        <v>225</v>
      </c>
      <c r="BI238" s="68">
        <f t="shared" si="272"/>
        <v>0</v>
      </c>
      <c r="BJ238" s="132"/>
      <c r="BK238" s="68">
        <f t="shared" si="273"/>
        <v>0</v>
      </c>
      <c r="BL238" s="132"/>
      <c r="BM238" s="91"/>
      <c r="BN238" s="132"/>
      <c r="BO238" s="68">
        <f t="shared" si="274"/>
        <v>0</v>
      </c>
      <c r="BP238" s="132"/>
      <c r="BQ238" s="72">
        <f t="shared" si="275"/>
        <v>0</v>
      </c>
      <c r="BR238" s="132"/>
      <c r="BS238" s="72">
        <f t="shared" si="251"/>
        <v>0</v>
      </c>
      <c r="BT238" s="72"/>
      <c r="BU238" s="326">
        <f t="shared" si="304"/>
        <v>0</v>
      </c>
      <c r="BV238" s="326">
        <f t="shared" si="276"/>
        <v>0</v>
      </c>
      <c r="BW238" s="326">
        <f t="shared" si="277"/>
        <v>0</v>
      </c>
      <c r="BX238" s="326">
        <f t="shared" si="278"/>
        <v>0</v>
      </c>
      <c r="BY238" s="326">
        <f t="shared" si="279"/>
        <v>0</v>
      </c>
      <c r="BZ238" s="326">
        <f t="shared" si="305"/>
        <v>0</v>
      </c>
      <c r="CA238" s="329">
        <f t="shared" si="280"/>
        <v>0</v>
      </c>
      <c r="CB238" s="132"/>
      <c r="CC238" s="71">
        <v>225</v>
      </c>
      <c r="CD238" s="68">
        <f t="shared" si="281"/>
        <v>0</v>
      </c>
      <c r="CE238" s="132"/>
      <c r="CF238" s="68">
        <f t="shared" si="282"/>
        <v>0</v>
      </c>
      <c r="CG238" s="132"/>
      <c r="CH238" s="91"/>
      <c r="CI238" s="132"/>
      <c r="CJ238" s="68">
        <f t="shared" si="283"/>
        <v>0</v>
      </c>
      <c r="CK238" s="132"/>
      <c r="CL238" s="72">
        <f t="shared" si="284"/>
        <v>0</v>
      </c>
      <c r="CM238" s="132"/>
      <c r="CN238" s="72">
        <f t="shared" si="252"/>
        <v>0</v>
      </c>
      <c r="CO238" s="132"/>
      <c r="CP238" s="326">
        <f t="shared" si="306"/>
        <v>0</v>
      </c>
      <c r="CQ238" s="326">
        <f t="shared" si="307"/>
        <v>0</v>
      </c>
      <c r="CR238" s="326">
        <f t="shared" si="308"/>
        <v>0</v>
      </c>
      <c r="CS238" s="326">
        <f t="shared" si="285"/>
        <v>0</v>
      </c>
      <c r="CT238" s="326">
        <f t="shared" si="286"/>
        <v>0</v>
      </c>
      <c r="CU238" s="326">
        <f t="shared" si="309"/>
        <v>0</v>
      </c>
      <c r="CV238" s="329">
        <f t="shared" si="287"/>
        <v>0</v>
      </c>
      <c r="CW238" s="69"/>
      <c r="CX238" s="71">
        <v>225</v>
      </c>
      <c r="CY238" s="68">
        <f t="shared" si="288"/>
        <v>0</v>
      </c>
      <c r="CZ238" s="132"/>
      <c r="DA238" s="68">
        <f t="shared" si="289"/>
        <v>0</v>
      </c>
      <c r="DB238" s="132"/>
      <c r="DC238" s="91"/>
      <c r="DD238" s="132"/>
      <c r="DE238" s="68">
        <f t="shared" si="290"/>
        <v>0</v>
      </c>
      <c r="DF238" s="132"/>
      <c r="DG238" s="72">
        <f t="shared" si="291"/>
        <v>0</v>
      </c>
      <c r="DH238" s="132"/>
      <c r="DI238" s="72">
        <f t="shared" si="253"/>
        <v>0</v>
      </c>
      <c r="DJ238" s="72"/>
      <c r="DK238" s="326">
        <f t="shared" si="310"/>
        <v>0</v>
      </c>
      <c r="DL238" s="326">
        <f t="shared" si="311"/>
        <v>0</v>
      </c>
      <c r="DM238" s="326">
        <f t="shared" si="292"/>
        <v>0</v>
      </c>
      <c r="DN238" s="326">
        <f t="shared" si="293"/>
        <v>0</v>
      </c>
      <c r="DO238" s="326">
        <f t="shared" si="294"/>
        <v>0</v>
      </c>
      <c r="DP238" s="326">
        <f t="shared" si="312"/>
        <v>0</v>
      </c>
      <c r="DQ238" s="329">
        <f t="shared" si="313"/>
        <v>0</v>
      </c>
      <c r="DR238" s="72"/>
      <c r="DS238" s="372">
        <v>225</v>
      </c>
      <c r="DT238" s="68">
        <f t="shared" si="295"/>
        <v>0</v>
      </c>
      <c r="DV238" s="68">
        <f t="shared" si="296"/>
        <v>0</v>
      </c>
      <c r="DX238" s="91"/>
      <c r="DZ238" s="68">
        <f t="shared" si="297"/>
        <v>0</v>
      </c>
      <c r="EA238" s="132"/>
      <c r="EB238" s="72">
        <f t="shared" si="298"/>
        <v>0</v>
      </c>
      <c r="EC238" s="132"/>
      <c r="ED238" s="72">
        <f t="shared" si="254"/>
        <v>0</v>
      </c>
      <c r="EF238" s="364">
        <f t="shared" si="314"/>
        <v>0</v>
      </c>
      <c r="EG238" s="95">
        <f t="shared" si="315"/>
        <v>0</v>
      </c>
      <c r="EH238" s="379">
        <f>(INDEX('30 year Cash Flow'!$H$50:$AK$50,1,'Monthly Loan Amortization'!A238)/12)*$DV$9</f>
        <v>0</v>
      </c>
      <c r="EI238" s="326">
        <f t="shared" si="316"/>
        <v>0</v>
      </c>
      <c r="EJ238" s="326">
        <f t="shared" si="321"/>
        <v>0</v>
      </c>
      <c r="EK238" s="326">
        <f t="shared" si="317"/>
        <v>0</v>
      </c>
      <c r="EL238" s="329">
        <f t="shared" si="245"/>
        <v>0</v>
      </c>
      <c r="EM238" s="329"/>
      <c r="EN238" s="372">
        <v>225</v>
      </c>
      <c r="EO238" s="95">
        <f t="shared" si="299"/>
        <v>0</v>
      </c>
      <c r="EP238" s="132"/>
      <c r="EQ238" s="95">
        <f t="shared" si="300"/>
        <v>0</v>
      </c>
      <c r="ER238" s="132"/>
      <c r="ES238" s="91"/>
      <c r="ET238" s="132"/>
      <c r="EU238" s="95">
        <f t="shared" si="301"/>
        <v>0</v>
      </c>
      <c r="EV238" s="132"/>
      <c r="EW238" s="327">
        <f t="shared" si="302"/>
        <v>0</v>
      </c>
      <c r="EX238" s="132"/>
      <c r="EY238" s="327">
        <f t="shared" si="255"/>
        <v>0</v>
      </c>
      <c r="EZ238" s="132"/>
      <c r="FA238" s="364">
        <f t="shared" si="318"/>
        <v>0</v>
      </c>
      <c r="FB238" s="95">
        <f t="shared" si="319"/>
        <v>0</v>
      </c>
      <c r="FC238" s="379">
        <f>(INDEX('30 year Cash Flow'!$H$50:$AK$50,1,'Monthly Loan Amortization'!A238)/12)*$EQ$9</f>
        <v>0</v>
      </c>
      <c r="FD238" s="326">
        <f t="shared" si="322"/>
        <v>0</v>
      </c>
      <c r="FE238" s="326">
        <f t="shared" si="323"/>
        <v>0</v>
      </c>
      <c r="FF238" s="326">
        <f t="shared" si="320"/>
        <v>0</v>
      </c>
      <c r="FG238" s="329">
        <f t="shared" si="246"/>
        <v>0</v>
      </c>
    </row>
    <row r="239" spans="1:163" x14ac:dyDescent="0.25">
      <c r="A239" s="132">
        <f t="shared" si="303"/>
        <v>19</v>
      </c>
      <c r="B239" s="71">
        <v>226</v>
      </c>
      <c r="C239" s="68">
        <f t="shared" si="256"/>
        <v>0</v>
      </c>
      <c r="E239" s="68">
        <f t="shared" si="257"/>
        <v>0</v>
      </c>
      <c r="G239" s="91"/>
      <c r="I239" s="68">
        <f t="shared" si="258"/>
        <v>0</v>
      </c>
      <c r="K239" s="72">
        <f t="shared" si="259"/>
        <v>0</v>
      </c>
      <c r="M239" s="72">
        <f t="shared" si="247"/>
        <v>0</v>
      </c>
      <c r="N239" s="66"/>
      <c r="O239" s="69"/>
      <c r="Q239" s="71">
        <v>226</v>
      </c>
      <c r="R239" s="68">
        <f t="shared" si="260"/>
        <v>0</v>
      </c>
      <c r="T239" s="68">
        <f t="shared" si="261"/>
        <v>0</v>
      </c>
      <c r="V239" s="91"/>
      <c r="X239" s="68">
        <f t="shared" si="262"/>
        <v>0</v>
      </c>
      <c r="Z239" s="72">
        <f t="shared" si="263"/>
        <v>0</v>
      </c>
      <c r="AB239" s="72" t="e">
        <f t="shared" si="248"/>
        <v>#REF!</v>
      </c>
      <c r="AD239" s="69"/>
      <c r="AF239" s="71">
        <v>226</v>
      </c>
      <c r="AG239" s="68">
        <f t="shared" si="264"/>
        <v>0</v>
      </c>
      <c r="AI239" s="68">
        <f t="shared" si="265"/>
        <v>0</v>
      </c>
      <c r="AK239" s="91"/>
      <c r="AM239" s="68">
        <f t="shared" si="266"/>
        <v>0</v>
      </c>
      <c r="AO239" s="72">
        <f t="shared" si="267"/>
        <v>0</v>
      </c>
      <c r="AQ239" s="72" t="e">
        <f t="shared" si="249"/>
        <v>#REF!</v>
      </c>
      <c r="AS239" s="69"/>
      <c r="AU239" s="71">
        <v>226</v>
      </c>
      <c r="AV239" s="68">
        <f t="shared" si="268"/>
        <v>0</v>
      </c>
      <c r="AX239" s="68">
        <f t="shared" si="269"/>
        <v>0</v>
      </c>
      <c r="AZ239" s="91"/>
      <c r="BB239" s="68">
        <f t="shared" si="270"/>
        <v>0</v>
      </c>
      <c r="BD239" s="72">
        <f t="shared" si="271"/>
        <v>0</v>
      </c>
      <c r="BF239" s="72" t="e">
        <f t="shared" si="250"/>
        <v>#REF!</v>
      </c>
      <c r="BG239" s="72"/>
      <c r="BH239" s="71">
        <v>226</v>
      </c>
      <c r="BI239" s="68">
        <f t="shared" si="272"/>
        <v>0</v>
      </c>
      <c r="BJ239" s="132"/>
      <c r="BK239" s="68">
        <f t="shared" si="273"/>
        <v>0</v>
      </c>
      <c r="BL239" s="132"/>
      <c r="BM239" s="91"/>
      <c r="BN239" s="132"/>
      <c r="BO239" s="68">
        <f t="shared" si="274"/>
        <v>0</v>
      </c>
      <c r="BP239" s="132"/>
      <c r="BQ239" s="72">
        <f t="shared" si="275"/>
        <v>0</v>
      </c>
      <c r="BR239" s="132"/>
      <c r="BS239" s="72">
        <f t="shared" si="251"/>
        <v>0</v>
      </c>
      <c r="BT239" s="72"/>
      <c r="BU239" s="326">
        <f t="shared" si="304"/>
        <v>0</v>
      </c>
      <c r="BV239" s="326">
        <f t="shared" si="276"/>
        <v>0</v>
      </c>
      <c r="BW239" s="326">
        <f t="shared" si="277"/>
        <v>0</v>
      </c>
      <c r="BX239" s="326">
        <f t="shared" si="278"/>
        <v>0</v>
      </c>
      <c r="BY239" s="326">
        <f t="shared" si="279"/>
        <v>0</v>
      </c>
      <c r="BZ239" s="326">
        <f t="shared" si="305"/>
        <v>0</v>
      </c>
      <c r="CA239" s="329">
        <f t="shared" si="280"/>
        <v>0</v>
      </c>
      <c r="CB239" s="132"/>
      <c r="CC239" s="71">
        <v>226</v>
      </c>
      <c r="CD239" s="68">
        <f t="shared" si="281"/>
        <v>0</v>
      </c>
      <c r="CE239" s="132"/>
      <c r="CF239" s="68">
        <f t="shared" si="282"/>
        <v>0</v>
      </c>
      <c r="CG239" s="132"/>
      <c r="CH239" s="91"/>
      <c r="CI239" s="132"/>
      <c r="CJ239" s="68">
        <f t="shared" si="283"/>
        <v>0</v>
      </c>
      <c r="CK239" s="132"/>
      <c r="CL239" s="72">
        <f t="shared" si="284"/>
        <v>0</v>
      </c>
      <c r="CM239" s="132"/>
      <c r="CN239" s="72">
        <f t="shared" si="252"/>
        <v>0</v>
      </c>
      <c r="CO239" s="132"/>
      <c r="CP239" s="326">
        <f t="shared" si="306"/>
        <v>0</v>
      </c>
      <c r="CQ239" s="326">
        <f t="shared" si="307"/>
        <v>0</v>
      </c>
      <c r="CR239" s="326">
        <f t="shared" si="308"/>
        <v>0</v>
      </c>
      <c r="CS239" s="326">
        <f t="shared" si="285"/>
        <v>0</v>
      </c>
      <c r="CT239" s="326">
        <f t="shared" si="286"/>
        <v>0</v>
      </c>
      <c r="CU239" s="326">
        <f t="shared" si="309"/>
        <v>0</v>
      </c>
      <c r="CV239" s="329">
        <f t="shared" si="287"/>
        <v>0</v>
      </c>
      <c r="CW239" s="69"/>
      <c r="CX239" s="71">
        <v>226</v>
      </c>
      <c r="CY239" s="68">
        <f t="shared" si="288"/>
        <v>0</v>
      </c>
      <c r="CZ239" s="132"/>
      <c r="DA239" s="68">
        <f t="shared" si="289"/>
        <v>0</v>
      </c>
      <c r="DB239" s="132"/>
      <c r="DC239" s="91"/>
      <c r="DD239" s="132"/>
      <c r="DE239" s="68">
        <f t="shared" si="290"/>
        <v>0</v>
      </c>
      <c r="DF239" s="132"/>
      <c r="DG239" s="72">
        <f t="shared" si="291"/>
        <v>0</v>
      </c>
      <c r="DH239" s="132"/>
      <c r="DI239" s="72">
        <f t="shared" si="253"/>
        <v>0</v>
      </c>
      <c r="DJ239" s="72"/>
      <c r="DK239" s="326">
        <f t="shared" si="310"/>
        <v>0</v>
      </c>
      <c r="DL239" s="326">
        <f t="shared" si="311"/>
        <v>0</v>
      </c>
      <c r="DM239" s="326">
        <f t="shared" si="292"/>
        <v>0</v>
      </c>
      <c r="DN239" s="326">
        <f t="shared" si="293"/>
        <v>0</v>
      </c>
      <c r="DO239" s="326">
        <f t="shared" si="294"/>
        <v>0</v>
      </c>
      <c r="DP239" s="326">
        <f t="shared" si="312"/>
        <v>0</v>
      </c>
      <c r="DQ239" s="329">
        <f t="shared" si="313"/>
        <v>0</v>
      </c>
      <c r="DR239" s="72"/>
      <c r="DS239" s="372">
        <v>226</v>
      </c>
      <c r="DT239" s="68">
        <f t="shared" si="295"/>
        <v>0</v>
      </c>
      <c r="DV239" s="68">
        <f t="shared" si="296"/>
        <v>0</v>
      </c>
      <c r="DX239" s="91"/>
      <c r="DZ239" s="68">
        <f t="shared" si="297"/>
        <v>0</v>
      </c>
      <c r="EA239" s="132"/>
      <c r="EB239" s="72">
        <f t="shared" si="298"/>
        <v>0</v>
      </c>
      <c r="EC239" s="132"/>
      <c r="ED239" s="72">
        <f t="shared" si="254"/>
        <v>0</v>
      </c>
      <c r="EF239" s="364">
        <f t="shared" si="314"/>
        <v>0</v>
      </c>
      <c r="EG239" s="95">
        <f t="shared" si="315"/>
        <v>0</v>
      </c>
      <c r="EH239" s="379">
        <f>(INDEX('30 year Cash Flow'!$H$50:$AK$50,1,'Monthly Loan Amortization'!A239)/12)*$DV$9</f>
        <v>0</v>
      </c>
      <c r="EI239" s="326">
        <f t="shared" si="316"/>
        <v>0</v>
      </c>
      <c r="EJ239" s="326">
        <f t="shared" si="321"/>
        <v>0</v>
      </c>
      <c r="EK239" s="326">
        <f t="shared" si="317"/>
        <v>0</v>
      </c>
      <c r="EL239" s="329">
        <f t="shared" si="245"/>
        <v>0</v>
      </c>
      <c r="EM239" s="329"/>
      <c r="EN239" s="372">
        <v>226</v>
      </c>
      <c r="EO239" s="95">
        <f t="shared" si="299"/>
        <v>0</v>
      </c>
      <c r="EP239" s="132"/>
      <c r="EQ239" s="95">
        <f t="shared" si="300"/>
        <v>0</v>
      </c>
      <c r="ER239" s="132"/>
      <c r="ES239" s="91"/>
      <c r="ET239" s="132"/>
      <c r="EU239" s="95">
        <f t="shared" si="301"/>
        <v>0</v>
      </c>
      <c r="EV239" s="132"/>
      <c r="EW239" s="327">
        <f t="shared" si="302"/>
        <v>0</v>
      </c>
      <c r="EX239" s="132"/>
      <c r="EY239" s="327">
        <f t="shared" si="255"/>
        <v>0</v>
      </c>
      <c r="EZ239" s="132"/>
      <c r="FA239" s="364">
        <f t="shared" si="318"/>
        <v>0</v>
      </c>
      <c r="FB239" s="95">
        <f t="shared" si="319"/>
        <v>0</v>
      </c>
      <c r="FC239" s="379">
        <f>(INDEX('30 year Cash Flow'!$H$50:$AK$50,1,'Monthly Loan Amortization'!A239)/12)*$EQ$9</f>
        <v>0</v>
      </c>
      <c r="FD239" s="326">
        <f t="shared" si="322"/>
        <v>0</v>
      </c>
      <c r="FE239" s="326">
        <f t="shared" si="323"/>
        <v>0</v>
      </c>
      <c r="FF239" s="326">
        <f t="shared" si="320"/>
        <v>0</v>
      </c>
      <c r="FG239" s="329">
        <f t="shared" si="246"/>
        <v>0</v>
      </c>
    </row>
    <row r="240" spans="1:163" x14ac:dyDescent="0.25">
      <c r="A240" s="132">
        <f t="shared" si="303"/>
        <v>19</v>
      </c>
      <c r="B240" s="71">
        <v>227</v>
      </c>
      <c r="C240" s="68">
        <f t="shared" si="256"/>
        <v>0</v>
      </c>
      <c r="E240" s="68">
        <f t="shared" si="257"/>
        <v>0</v>
      </c>
      <c r="G240" s="91"/>
      <c r="I240" s="68">
        <f t="shared" si="258"/>
        <v>0</v>
      </c>
      <c r="K240" s="72">
        <f t="shared" si="259"/>
        <v>0</v>
      </c>
      <c r="M240" s="72">
        <f t="shared" si="247"/>
        <v>0</v>
      </c>
      <c r="N240" s="66"/>
      <c r="O240" s="69"/>
      <c r="Q240" s="71">
        <v>227</v>
      </c>
      <c r="R240" s="68">
        <f t="shared" si="260"/>
        <v>0</v>
      </c>
      <c r="T240" s="68">
        <f t="shared" si="261"/>
        <v>0</v>
      </c>
      <c r="V240" s="91"/>
      <c r="X240" s="68">
        <f t="shared" si="262"/>
        <v>0</v>
      </c>
      <c r="Z240" s="72">
        <f t="shared" si="263"/>
        <v>0</v>
      </c>
      <c r="AB240" s="72" t="e">
        <f t="shared" si="248"/>
        <v>#REF!</v>
      </c>
      <c r="AD240" s="69"/>
      <c r="AF240" s="71">
        <v>227</v>
      </c>
      <c r="AG240" s="68">
        <f t="shared" si="264"/>
        <v>0</v>
      </c>
      <c r="AI240" s="68">
        <f t="shared" si="265"/>
        <v>0</v>
      </c>
      <c r="AK240" s="91"/>
      <c r="AM240" s="68">
        <f t="shared" si="266"/>
        <v>0</v>
      </c>
      <c r="AO240" s="72">
        <f t="shared" si="267"/>
        <v>0</v>
      </c>
      <c r="AQ240" s="72" t="e">
        <f t="shared" si="249"/>
        <v>#REF!</v>
      </c>
      <c r="AS240" s="69"/>
      <c r="AU240" s="71">
        <v>227</v>
      </c>
      <c r="AV240" s="68">
        <f t="shared" si="268"/>
        <v>0</v>
      </c>
      <c r="AX240" s="68">
        <f t="shared" si="269"/>
        <v>0</v>
      </c>
      <c r="AZ240" s="91"/>
      <c r="BB240" s="68">
        <f t="shared" si="270"/>
        <v>0</v>
      </c>
      <c r="BD240" s="72">
        <f t="shared" si="271"/>
        <v>0</v>
      </c>
      <c r="BF240" s="72" t="e">
        <f t="shared" si="250"/>
        <v>#REF!</v>
      </c>
      <c r="BG240" s="72"/>
      <c r="BH240" s="71">
        <v>227</v>
      </c>
      <c r="BI240" s="68">
        <f t="shared" si="272"/>
        <v>0</v>
      </c>
      <c r="BJ240" s="132"/>
      <c r="BK240" s="68">
        <f t="shared" si="273"/>
        <v>0</v>
      </c>
      <c r="BL240" s="132"/>
      <c r="BM240" s="91"/>
      <c r="BN240" s="132"/>
      <c r="BO240" s="68">
        <f t="shared" si="274"/>
        <v>0</v>
      </c>
      <c r="BP240" s="132"/>
      <c r="BQ240" s="72">
        <f t="shared" si="275"/>
        <v>0</v>
      </c>
      <c r="BR240" s="132"/>
      <c r="BS240" s="72">
        <f t="shared" si="251"/>
        <v>0</v>
      </c>
      <c r="BT240" s="72"/>
      <c r="BU240" s="326">
        <f t="shared" si="304"/>
        <v>0</v>
      </c>
      <c r="BV240" s="326">
        <f t="shared" si="276"/>
        <v>0</v>
      </c>
      <c r="BW240" s="326">
        <f t="shared" si="277"/>
        <v>0</v>
      </c>
      <c r="BX240" s="326">
        <f t="shared" si="278"/>
        <v>0</v>
      </c>
      <c r="BY240" s="326">
        <f t="shared" si="279"/>
        <v>0</v>
      </c>
      <c r="BZ240" s="326">
        <f t="shared" si="305"/>
        <v>0</v>
      </c>
      <c r="CA240" s="329">
        <f t="shared" si="280"/>
        <v>0</v>
      </c>
      <c r="CB240" s="132"/>
      <c r="CC240" s="71">
        <v>227</v>
      </c>
      <c r="CD240" s="68">
        <f t="shared" si="281"/>
        <v>0</v>
      </c>
      <c r="CE240" s="132"/>
      <c r="CF240" s="68">
        <f t="shared" si="282"/>
        <v>0</v>
      </c>
      <c r="CG240" s="132"/>
      <c r="CH240" s="91"/>
      <c r="CI240" s="132"/>
      <c r="CJ240" s="68">
        <f t="shared" si="283"/>
        <v>0</v>
      </c>
      <c r="CK240" s="132"/>
      <c r="CL240" s="72">
        <f t="shared" si="284"/>
        <v>0</v>
      </c>
      <c r="CM240" s="132"/>
      <c r="CN240" s="72">
        <f t="shared" si="252"/>
        <v>0</v>
      </c>
      <c r="CO240" s="132"/>
      <c r="CP240" s="326">
        <f t="shared" si="306"/>
        <v>0</v>
      </c>
      <c r="CQ240" s="326">
        <f t="shared" si="307"/>
        <v>0</v>
      </c>
      <c r="CR240" s="326">
        <f t="shared" si="308"/>
        <v>0</v>
      </c>
      <c r="CS240" s="326">
        <f t="shared" si="285"/>
        <v>0</v>
      </c>
      <c r="CT240" s="326">
        <f t="shared" si="286"/>
        <v>0</v>
      </c>
      <c r="CU240" s="326">
        <f t="shared" si="309"/>
        <v>0</v>
      </c>
      <c r="CV240" s="329">
        <f t="shared" si="287"/>
        <v>0</v>
      </c>
      <c r="CW240" s="69"/>
      <c r="CX240" s="71">
        <v>227</v>
      </c>
      <c r="CY240" s="68">
        <f t="shared" si="288"/>
        <v>0</v>
      </c>
      <c r="CZ240" s="132"/>
      <c r="DA240" s="68">
        <f t="shared" si="289"/>
        <v>0</v>
      </c>
      <c r="DB240" s="132"/>
      <c r="DC240" s="91"/>
      <c r="DD240" s="132"/>
      <c r="DE240" s="68">
        <f t="shared" si="290"/>
        <v>0</v>
      </c>
      <c r="DF240" s="132"/>
      <c r="DG240" s="72">
        <f t="shared" si="291"/>
        <v>0</v>
      </c>
      <c r="DH240" s="132"/>
      <c r="DI240" s="72">
        <f t="shared" si="253"/>
        <v>0</v>
      </c>
      <c r="DJ240" s="72"/>
      <c r="DK240" s="326">
        <f t="shared" si="310"/>
        <v>0</v>
      </c>
      <c r="DL240" s="326">
        <f t="shared" si="311"/>
        <v>0</v>
      </c>
      <c r="DM240" s="326">
        <f t="shared" si="292"/>
        <v>0</v>
      </c>
      <c r="DN240" s="326">
        <f t="shared" si="293"/>
        <v>0</v>
      </c>
      <c r="DO240" s="326">
        <f t="shared" si="294"/>
        <v>0</v>
      </c>
      <c r="DP240" s="326">
        <f t="shared" si="312"/>
        <v>0</v>
      </c>
      <c r="DQ240" s="329">
        <f t="shared" si="313"/>
        <v>0</v>
      </c>
      <c r="DR240" s="72"/>
      <c r="DS240" s="372">
        <v>227</v>
      </c>
      <c r="DT240" s="68">
        <f t="shared" si="295"/>
        <v>0</v>
      </c>
      <c r="DV240" s="68">
        <f t="shared" si="296"/>
        <v>0</v>
      </c>
      <c r="DX240" s="91"/>
      <c r="DZ240" s="68">
        <f t="shared" si="297"/>
        <v>0</v>
      </c>
      <c r="EA240" s="132"/>
      <c r="EB240" s="72">
        <f t="shared" si="298"/>
        <v>0</v>
      </c>
      <c r="EC240" s="132"/>
      <c r="ED240" s="72">
        <f t="shared" si="254"/>
        <v>0</v>
      </c>
      <c r="EF240" s="364">
        <f t="shared" si="314"/>
        <v>0</v>
      </c>
      <c r="EG240" s="95">
        <f t="shared" si="315"/>
        <v>0</v>
      </c>
      <c r="EH240" s="379">
        <f>(INDEX('30 year Cash Flow'!$H$50:$AK$50,1,'Monthly Loan Amortization'!A240)/12)*$DV$9</f>
        <v>0</v>
      </c>
      <c r="EI240" s="326">
        <f t="shared" si="316"/>
        <v>0</v>
      </c>
      <c r="EJ240" s="326">
        <f t="shared" si="321"/>
        <v>0</v>
      </c>
      <c r="EK240" s="326">
        <f t="shared" si="317"/>
        <v>0</v>
      </c>
      <c r="EL240" s="329">
        <f t="shared" si="245"/>
        <v>0</v>
      </c>
      <c r="EM240" s="329"/>
      <c r="EN240" s="372">
        <v>227</v>
      </c>
      <c r="EO240" s="95">
        <f t="shared" si="299"/>
        <v>0</v>
      </c>
      <c r="EP240" s="132"/>
      <c r="EQ240" s="95">
        <f t="shared" si="300"/>
        <v>0</v>
      </c>
      <c r="ER240" s="132"/>
      <c r="ES240" s="91"/>
      <c r="ET240" s="132"/>
      <c r="EU240" s="95">
        <f t="shared" si="301"/>
        <v>0</v>
      </c>
      <c r="EV240" s="132"/>
      <c r="EW240" s="327">
        <f t="shared" si="302"/>
        <v>0</v>
      </c>
      <c r="EX240" s="132"/>
      <c r="EY240" s="327">
        <f t="shared" si="255"/>
        <v>0</v>
      </c>
      <c r="EZ240" s="132"/>
      <c r="FA240" s="364">
        <f t="shared" si="318"/>
        <v>0</v>
      </c>
      <c r="FB240" s="95">
        <f t="shared" si="319"/>
        <v>0</v>
      </c>
      <c r="FC240" s="379">
        <f>(INDEX('30 year Cash Flow'!$H$50:$AK$50,1,'Monthly Loan Amortization'!A240)/12)*$EQ$9</f>
        <v>0</v>
      </c>
      <c r="FD240" s="326">
        <f t="shared" si="322"/>
        <v>0</v>
      </c>
      <c r="FE240" s="326">
        <f t="shared" si="323"/>
        <v>0</v>
      </c>
      <c r="FF240" s="326">
        <f t="shared" si="320"/>
        <v>0</v>
      </c>
      <c r="FG240" s="329">
        <f t="shared" si="246"/>
        <v>0</v>
      </c>
    </row>
    <row r="241" spans="1:163" x14ac:dyDescent="0.25">
      <c r="A241" s="132">
        <f t="shared" si="303"/>
        <v>19</v>
      </c>
      <c r="B241" s="71">
        <v>228</v>
      </c>
      <c r="C241" s="68">
        <f t="shared" si="256"/>
        <v>0</v>
      </c>
      <c r="E241" s="68">
        <f t="shared" si="257"/>
        <v>0</v>
      </c>
      <c r="G241" s="91"/>
      <c r="I241" s="68">
        <f t="shared" si="258"/>
        <v>0</v>
      </c>
      <c r="K241" s="72">
        <f t="shared" si="259"/>
        <v>0</v>
      </c>
      <c r="M241" s="72">
        <f t="shared" si="247"/>
        <v>0</v>
      </c>
      <c r="N241" s="66"/>
      <c r="O241" s="69"/>
      <c r="Q241" s="71">
        <v>228</v>
      </c>
      <c r="R241" s="68">
        <f t="shared" si="260"/>
        <v>0</v>
      </c>
      <c r="T241" s="68">
        <f t="shared" si="261"/>
        <v>0</v>
      </c>
      <c r="V241" s="91"/>
      <c r="X241" s="68">
        <f t="shared" si="262"/>
        <v>0</v>
      </c>
      <c r="Z241" s="72">
        <f t="shared" si="263"/>
        <v>0</v>
      </c>
      <c r="AB241" s="72" t="e">
        <f t="shared" si="248"/>
        <v>#REF!</v>
      </c>
      <c r="AD241" s="69"/>
      <c r="AF241" s="71">
        <v>228</v>
      </c>
      <c r="AG241" s="68">
        <f t="shared" si="264"/>
        <v>0</v>
      </c>
      <c r="AI241" s="68">
        <f t="shared" si="265"/>
        <v>0</v>
      </c>
      <c r="AK241" s="91"/>
      <c r="AM241" s="68">
        <f t="shared" si="266"/>
        <v>0</v>
      </c>
      <c r="AO241" s="72">
        <f t="shared" si="267"/>
        <v>0</v>
      </c>
      <c r="AQ241" s="72" t="e">
        <f t="shared" si="249"/>
        <v>#REF!</v>
      </c>
      <c r="AS241" s="69"/>
      <c r="AU241" s="71">
        <v>228</v>
      </c>
      <c r="AV241" s="68">
        <f t="shared" si="268"/>
        <v>0</v>
      </c>
      <c r="AX241" s="68">
        <f t="shared" si="269"/>
        <v>0</v>
      </c>
      <c r="AZ241" s="91"/>
      <c r="BB241" s="68">
        <f t="shared" si="270"/>
        <v>0</v>
      </c>
      <c r="BD241" s="72">
        <f t="shared" si="271"/>
        <v>0</v>
      </c>
      <c r="BF241" s="72" t="e">
        <f t="shared" si="250"/>
        <v>#REF!</v>
      </c>
      <c r="BG241" s="72"/>
      <c r="BH241" s="71">
        <v>228</v>
      </c>
      <c r="BI241" s="68">
        <f t="shared" si="272"/>
        <v>0</v>
      </c>
      <c r="BJ241" s="132"/>
      <c r="BK241" s="68">
        <f t="shared" si="273"/>
        <v>0</v>
      </c>
      <c r="BL241" s="132"/>
      <c r="BM241" s="91"/>
      <c r="BN241" s="132"/>
      <c r="BO241" s="68">
        <f t="shared" si="274"/>
        <v>0</v>
      </c>
      <c r="BP241" s="132"/>
      <c r="BQ241" s="72">
        <f t="shared" si="275"/>
        <v>0</v>
      </c>
      <c r="BR241" s="132"/>
      <c r="BS241" s="72">
        <f t="shared" si="251"/>
        <v>0</v>
      </c>
      <c r="BT241" s="72"/>
      <c r="BU241" s="326">
        <f t="shared" si="304"/>
        <v>0</v>
      </c>
      <c r="BV241" s="326">
        <f t="shared" si="276"/>
        <v>0</v>
      </c>
      <c r="BW241" s="326">
        <f t="shared" si="277"/>
        <v>0</v>
      </c>
      <c r="BX241" s="326">
        <f t="shared" si="278"/>
        <v>0</v>
      </c>
      <c r="BY241" s="326">
        <f t="shared" si="279"/>
        <v>0</v>
      </c>
      <c r="BZ241" s="326">
        <f t="shared" si="305"/>
        <v>0</v>
      </c>
      <c r="CA241" s="329">
        <f t="shared" si="280"/>
        <v>0</v>
      </c>
      <c r="CB241" s="132"/>
      <c r="CC241" s="71">
        <v>228</v>
      </c>
      <c r="CD241" s="68">
        <f t="shared" si="281"/>
        <v>0</v>
      </c>
      <c r="CE241" s="132"/>
      <c r="CF241" s="68">
        <f t="shared" si="282"/>
        <v>0</v>
      </c>
      <c r="CG241" s="132"/>
      <c r="CH241" s="91"/>
      <c r="CI241" s="132"/>
      <c r="CJ241" s="68">
        <f t="shared" si="283"/>
        <v>0</v>
      </c>
      <c r="CK241" s="132"/>
      <c r="CL241" s="72">
        <f t="shared" si="284"/>
        <v>0</v>
      </c>
      <c r="CM241" s="132"/>
      <c r="CN241" s="72">
        <f t="shared" si="252"/>
        <v>0</v>
      </c>
      <c r="CO241" s="132"/>
      <c r="CP241" s="326">
        <f t="shared" si="306"/>
        <v>0</v>
      </c>
      <c r="CQ241" s="326">
        <f t="shared" si="307"/>
        <v>0</v>
      </c>
      <c r="CR241" s="326">
        <f t="shared" si="308"/>
        <v>0</v>
      </c>
      <c r="CS241" s="326">
        <f t="shared" si="285"/>
        <v>0</v>
      </c>
      <c r="CT241" s="326">
        <f t="shared" si="286"/>
        <v>0</v>
      </c>
      <c r="CU241" s="326">
        <f t="shared" si="309"/>
        <v>0</v>
      </c>
      <c r="CV241" s="329">
        <f t="shared" si="287"/>
        <v>0</v>
      </c>
      <c r="CW241" s="69"/>
      <c r="CX241" s="71">
        <v>228</v>
      </c>
      <c r="CY241" s="68">
        <f t="shared" si="288"/>
        <v>0</v>
      </c>
      <c r="CZ241" s="132"/>
      <c r="DA241" s="68">
        <f t="shared" si="289"/>
        <v>0</v>
      </c>
      <c r="DB241" s="132"/>
      <c r="DC241" s="91"/>
      <c r="DD241" s="132"/>
      <c r="DE241" s="68">
        <f t="shared" si="290"/>
        <v>0</v>
      </c>
      <c r="DF241" s="132"/>
      <c r="DG241" s="72">
        <f t="shared" si="291"/>
        <v>0</v>
      </c>
      <c r="DH241" s="132"/>
      <c r="DI241" s="72">
        <f t="shared" si="253"/>
        <v>0</v>
      </c>
      <c r="DJ241" s="72"/>
      <c r="DK241" s="326">
        <f t="shared" si="310"/>
        <v>0</v>
      </c>
      <c r="DL241" s="326">
        <f t="shared" si="311"/>
        <v>0</v>
      </c>
      <c r="DM241" s="326">
        <f t="shared" si="292"/>
        <v>0</v>
      </c>
      <c r="DN241" s="326">
        <f t="shared" si="293"/>
        <v>0</v>
      </c>
      <c r="DO241" s="326">
        <f t="shared" si="294"/>
        <v>0</v>
      </c>
      <c r="DP241" s="326">
        <f t="shared" si="312"/>
        <v>0</v>
      </c>
      <c r="DQ241" s="329">
        <f t="shared" si="313"/>
        <v>0</v>
      </c>
      <c r="DR241" s="72"/>
      <c r="DS241" s="372">
        <v>228</v>
      </c>
      <c r="DT241" s="68">
        <f t="shared" si="295"/>
        <v>0</v>
      </c>
      <c r="DV241" s="68">
        <f t="shared" si="296"/>
        <v>0</v>
      </c>
      <c r="DX241" s="91"/>
      <c r="DZ241" s="68">
        <f t="shared" si="297"/>
        <v>0</v>
      </c>
      <c r="EA241" s="132"/>
      <c r="EB241" s="72">
        <f t="shared" si="298"/>
        <v>0</v>
      </c>
      <c r="EC241" s="132"/>
      <c r="ED241" s="72">
        <f t="shared" si="254"/>
        <v>0</v>
      </c>
      <c r="EF241" s="364">
        <f t="shared" si="314"/>
        <v>0</v>
      </c>
      <c r="EG241" s="95">
        <f t="shared" si="315"/>
        <v>0</v>
      </c>
      <c r="EH241" s="379">
        <f>(INDEX('30 year Cash Flow'!$H$50:$AK$50,1,'Monthly Loan Amortization'!A241)/12)*$DV$9</f>
        <v>0</v>
      </c>
      <c r="EI241" s="326">
        <f t="shared" si="316"/>
        <v>0</v>
      </c>
      <c r="EJ241" s="326">
        <f t="shared" si="321"/>
        <v>0</v>
      </c>
      <c r="EK241" s="326">
        <f t="shared" si="317"/>
        <v>0</v>
      </c>
      <c r="EL241" s="329">
        <f t="shared" si="245"/>
        <v>0</v>
      </c>
      <c r="EM241" s="329"/>
      <c r="EN241" s="372">
        <v>228</v>
      </c>
      <c r="EO241" s="95">
        <f t="shared" si="299"/>
        <v>0</v>
      </c>
      <c r="EP241" s="132"/>
      <c r="EQ241" s="95">
        <f t="shared" si="300"/>
        <v>0</v>
      </c>
      <c r="ER241" s="132"/>
      <c r="ES241" s="91"/>
      <c r="ET241" s="132"/>
      <c r="EU241" s="95">
        <f t="shared" si="301"/>
        <v>0</v>
      </c>
      <c r="EV241" s="132"/>
      <c r="EW241" s="327">
        <f t="shared" si="302"/>
        <v>0</v>
      </c>
      <c r="EX241" s="132"/>
      <c r="EY241" s="327">
        <f t="shared" si="255"/>
        <v>0</v>
      </c>
      <c r="EZ241" s="132"/>
      <c r="FA241" s="364">
        <f t="shared" si="318"/>
        <v>0</v>
      </c>
      <c r="FB241" s="95">
        <f t="shared" si="319"/>
        <v>0</v>
      </c>
      <c r="FC241" s="379">
        <f>(INDEX('30 year Cash Flow'!$H$50:$AK$50,1,'Monthly Loan Amortization'!A241)/12)*$EQ$9</f>
        <v>0</v>
      </c>
      <c r="FD241" s="326">
        <f t="shared" si="322"/>
        <v>0</v>
      </c>
      <c r="FE241" s="326">
        <f t="shared" si="323"/>
        <v>0</v>
      </c>
      <c r="FF241" s="326">
        <f t="shared" si="320"/>
        <v>0</v>
      </c>
      <c r="FG241" s="329">
        <f t="shared" si="246"/>
        <v>0</v>
      </c>
    </row>
    <row r="242" spans="1:163" x14ac:dyDescent="0.25">
      <c r="A242" s="132">
        <f t="shared" si="303"/>
        <v>20</v>
      </c>
      <c r="B242" s="71">
        <v>229</v>
      </c>
      <c r="C242" s="68">
        <f t="shared" si="256"/>
        <v>0</v>
      </c>
      <c r="E242" s="68">
        <f t="shared" si="257"/>
        <v>0</v>
      </c>
      <c r="G242" s="91"/>
      <c r="I242" s="68">
        <f t="shared" si="258"/>
        <v>0</v>
      </c>
      <c r="K242" s="72">
        <f t="shared" si="259"/>
        <v>0</v>
      </c>
      <c r="M242" s="72">
        <f t="shared" si="247"/>
        <v>0</v>
      </c>
      <c r="N242" s="66"/>
      <c r="O242" s="69"/>
      <c r="Q242" s="71">
        <v>229</v>
      </c>
      <c r="R242" s="68">
        <f t="shared" si="260"/>
        <v>0</v>
      </c>
      <c r="T242" s="68">
        <f t="shared" si="261"/>
        <v>0</v>
      </c>
      <c r="V242" s="91"/>
      <c r="X242" s="68">
        <f t="shared" si="262"/>
        <v>0</v>
      </c>
      <c r="Z242" s="72">
        <f t="shared" si="263"/>
        <v>0</v>
      </c>
      <c r="AB242" s="72" t="e">
        <f t="shared" si="248"/>
        <v>#REF!</v>
      </c>
      <c r="AD242" s="69"/>
      <c r="AF242" s="71">
        <v>229</v>
      </c>
      <c r="AG242" s="68">
        <f t="shared" si="264"/>
        <v>0</v>
      </c>
      <c r="AI242" s="68">
        <f t="shared" si="265"/>
        <v>0</v>
      </c>
      <c r="AK242" s="91"/>
      <c r="AM242" s="68">
        <f t="shared" si="266"/>
        <v>0</v>
      </c>
      <c r="AO242" s="72">
        <f t="shared" si="267"/>
        <v>0</v>
      </c>
      <c r="AQ242" s="72" t="e">
        <f t="shared" si="249"/>
        <v>#REF!</v>
      </c>
      <c r="AS242" s="69"/>
      <c r="AU242" s="71">
        <v>229</v>
      </c>
      <c r="AV242" s="68">
        <f t="shared" si="268"/>
        <v>0</v>
      </c>
      <c r="AX242" s="68">
        <f t="shared" si="269"/>
        <v>0</v>
      </c>
      <c r="AZ242" s="91"/>
      <c r="BB242" s="68">
        <f t="shared" si="270"/>
        <v>0</v>
      </c>
      <c r="BD242" s="72">
        <f t="shared" si="271"/>
        <v>0</v>
      </c>
      <c r="BF242" s="72" t="e">
        <f t="shared" si="250"/>
        <v>#REF!</v>
      </c>
      <c r="BG242" s="72"/>
      <c r="BH242" s="71">
        <v>229</v>
      </c>
      <c r="BI242" s="68">
        <f t="shared" si="272"/>
        <v>0</v>
      </c>
      <c r="BJ242" s="132"/>
      <c r="BK242" s="68">
        <f t="shared" si="273"/>
        <v>0</v>
      </c>
      <c r="BL242" s="132"/>
      <c r="BM242" s="91"/>
      <c r="BN242" s="132"/>
      <c r="BO242" s="68">
        <f t="shared" si="274"/>
        <v>0</v>
      </c>
      <c r="BP242" s="132"/>
      <c r="BQ242" s="72">
        <f t="shared" si="275"/>
        <v>0</v>
      </c>
      <c r="BR242" s="132"/>
      <c r="BS242" s="72">
        <f t="shared" si="251"/>
        <v>0</v>
      </c>
      <c r="BT242" s="72"/>
      <c r="BU242" s="326">
        <f t="shared" si="304"/>
        <v>0</v>
      </c>
      <c r="BV242" s="326">
        <f t="shared" si="276"/>
        <v>0</v>
      </c>
      <c r="BW242" s="326">
        <f t="shared" si="277"/>
        <v>0</v>
      </c>
      <c r="BX242" s="326">
        <f t="shared" si="278"/>
        <v>0</v>
      </c>
      <c r="BY242" s="326">
        <f t="shared" si="279"/>
        <v>0</v>
      </c>
      <c r="BZ242" s="326">
        <f t="shared" si="305"/>
        <v>0</v>
      </c>
      <c r="CA242" s="329">
        <f t="shared" si="280"/>
        <v>0</v>
      </c>
      <c r="CB242" s="132"/>
      <c r="CC242" s="71">
        <v>229</v>
      </c>
      <c r="CD242" s="68">
        <f t="shared" si="281"/>
        <v>0</v>
      </c>
      <c r="CE242" s="132"/>
      <c r="CF242" s="68">
        <f t="shared" si="282"/>
        <v>0</v>
      </c>
      <c r="CG242" s="132"/>
      <c r="CH242" s="91"/>
      <c r="CI242" s="132"/>
      <c r="CJ242" s="68">
        <f t="shared" si="283"/>
        <v>0</v>
      </c>
      <c r="CK242" s="132"/>
      <c r="CL242" s="72">
        <f t="shared" si="284"/>
        <v>0</v>
      </c>
      <c r="CM242" s="132"/>
      <c r="CN242" s="72">
        <f t="shared" si="252"/>
        <v>0</v>
      </c>
      <c r="CO242" s="132"/>
      <c r="CP242" s="326">
        <f t="shared" si="306"/>
        <v>0</v>
      </c>
      <c r="CQ242" s="326">
        <f t="shared" si="307"/>
        <v>0</v>
      </c>
      <c r="CR242" s="326">
        <f t="shared" si="308"/>
        <v>0</v>
      </c>
      <c r="CS242" s="326">
        <f t="shared" si="285"/>
        <v>0</v>
      </c>
      <c r="CT242" s="326">
        <f t="shared" si="286"/>
        <v>0</v>
      </c>
      <c r="CU242" s="326">
        <f t="shared" si="309"/>
        <v>0</v>
      </c>
      <c r="CV242" s="329">
        <f t="shared" si="287"/>
        <v>0</v>
      </c>
      <c r="CW242" s="69"/>
      <c r="CX242" s="71">
        <v>229</v>
      </c>
      <c r="CY242" s="68">
        <f t="shared" si="288"/>
        <v>0</v>
      </c>
      <c r="CZ242" s="132"/>
      <c r="DA242" s="68">
        <f t="shared" si="289"/>
        <v>0</v>
      </c>
      <c r="DB242" s="132"/>
      <c r="DC242" s="91"/>
      <c r="DD242" s="132"/>
      <c r="DE242" s="68">
        <f t="shared" si="290"/>
        <v>0</v>
      </c>
      <c r="DF242" s="132"/>
      <c r="DG242" s="72">
        <f t="shared" si="291"/>
        <v>0</v>
      </c>
      <c r="DH242" s="132"/>
      <c r="DI242" s="72">
        <f t="shared" si="253"/>
        <v>0</v>
      </c>
      <c r="DJ242" s="72"/>
      <c r="DK242" s="326">
        <f t="shared" si="310"/>
        <v>0</v>
      </c>
      <c r="DL242" s="326">
        <f t="shared" si="311"/>
        <v>0</v>
      </c>
      <c r="DM242" s="326">
        <f t="shared" si="292"/>
        <v>0</v>
      </c>
      <c r="DN242" s="326">
        <f t="shared" si="293"/>
        <v>0</v>
      </c>
      <c r="DO242" s="326">
        <f t="shared" si="294"/>
        <v>0</v>
      </c>
      <c r="DP242" s="326">
        <f t="shared" si="312"/>
        <v>0</v>
      </c>
      <c r="DQ242" s="329">
        <f t="shared" si="313"/>
        <v>0</v>
      </c>
      <c r="DR242" s="72"/>
      <c r="DS242" s="372">
        <v>229</v>
      </c>
      <c r="DT242" s="68">
        <f t="shared" si="295"/>
        <v>0</v>
      </c>
      <c r="DV242" s="68">
        <f t="shared" si="296"/>
        <v>0</v>
      </c>
      <c r="DX242" s="91"/>
      <c r="DZ242" s="68">
        <f t="shared" si="297"/>
        <v>0</v>
      </c>
      <c r="EA242" s="132"/>
      <c r="EB242" s="72">
        <f t="shared" si="298"/>
        <v>0</v>
      </c>
      <c r="EC242" s="132"/>
      <c r="ED242" s="72">
        <f t="shared" si="254"/>
        <v>0</v>
      </c>
      <c r="EF242" s="364">
        <f t="shared" si="314"/>
        <v>0</v>
      </c>
      <c r="EG242" s="95">
        <f t="shared" si="315"/>
        <v>0</v>
      </c>
      <c r="EH242" s="379">
        <f>(INDEX('30 year Cash Flow'!$H$50:$AK$50,1,'Monthly Loan Amortization'!A242)/12)*$DV$9</f>
        <v>0</v>
      </c>
      <c r="EI242" s="326">
        <f t="shared" si="316"/>
        <v>0</v>
      </c>
      <c r="EJ242" s="326">
        <f t="shared" si="321"/>
        <v>0</v>
      </c>
      <c r="EK242" s="326">
        <f t="shared" si="317"/>
        <v>0</v>
      </c>
      <c r="EL242" s="329">
        <f t="shared" si="245"/>
        <v>0</v>
      </c>
      <c r="EM242" s="329"/>
      <c r="EN242" s="372">
        <v>229</v>
      </c>
      <c r="EO242" s="95">
        <f t="shared" si="299"/>
        <v>0</v>
      </c>
      <c r="EP242" s="132"/>
      <c r="EQ242" s="95">
        <f t="shared" si="300"/>
        <v>0</v>
      </c>
      <c r="ER242" s="132"/>
      <c r="ES242" s="91"/>
      <c r="ET242" s="132"/>
      <c r="EU242" s="95">
        <f t="shared" si="301"/>
        <v>0</v>
      </c>
      <c r="EV242" s="132"/>
      <c r="EW242" s="327">
        <f t="shared" si="302"/>
        <v>0</v>
      </c>
      <c r="EX242" s="132"/>
      <c r="EY242" s="327">
        <f t="shared" si="255"/>
        <v>0</v>
      </c>
      <c r="EZ242" s="132"/>
      <c r="FA242" s="364">
        <f t="shared" si="318"/>
        <v>0</v>
      </c>
      <c r="FB242" s="95">
        <f t="shared" si="319"/>
        <v>0</v>
      </c>
      <c r="FC242" s="379">
        <f>(INDEX('30 year Cash Flow'!$H$50:$AK$50,1,'Monthly Loan Amortization'!A242)/12)*$EQ$9</f>
        <v>0</v>
      </c>
      <c r="FD242" s="326">
        <f t="shared" si="322"/>
        <v>0</v>
      </c>
      <c r="FE242" s="326">
        <f t="shared" si="323"/>
        <v>0</v>
      </c>
      <c r="FF242" s="326">
        <f t="shared" si="320"/>
        <v>0</v>
      </c>
      <c r="FG242" s="329">
        <f t="shared" si="246"/>
        <v>0</v>
      </c>
    </row>
    <row r="243" spans="1:163" x14ac:dyDescent="0.25">
      <c r="A243" s="132">
        <f t="shared" si="303"/>
        <v>20</v>
      </c>
      <c r="B243" s="71">
        <v>230</v>
      </c>
      <c r="C243" s="68">
        <f t="shared" si="256"/>
        <v>0</v>
      </c>
      <c r="E243" s="68">
        <f t="shared" si="257"/>
        <v>0</v>
      </c>
      <c r="G243" s="91"/>
      <c r="I243" s="68">
        <f t="shared" si="258"/>
        <v>0</v>
      </c>
      <c r="K243" s="72">
        <f t="shared" si="259"/>
        <v>0</v>
      </c>
      <c r="M243" s="72">
        <f t="shared" si="247"/>
        <v>0</v>
      </c>
      <c r="N243" s="66"/>
      <c r="O243" s="69"/>
      <c r="Q243" s="71">
        <v>230</v>
      </c>
      <c r="R243" s="68">
        <f t="shared" si="260"/>
        <v>0</v>
      </c>
      <c r="T243" s="68">
        <f t="shared" si="261"/>
        <v>0</v>
      </c>
      <c r="V243" s="91"/>
      <c r="X243" s="68">
        <f t="shared" si="262"/>
        <v>0</v>
      </c>
      <c r="Z243" s="72">
        <f t="shared" si="263"/>
        <v>0</v>
      </c>
      <c r="AB243" s="72" t="e">
        <f t="shared" si="248"/>
        <v>#REF!</v>
      </c>
      <c r="AD243" s="69"/>
      <c r="AF243" s="71">
        <v>230</v>
      </c>
      <c r="AG243" s="68">
        <f t="shared" si="264"/>
        <v>0</v>
      </c>
      <c r="AI243" s="68">
        <f t="shared" si="265"/>
        <v>0</v>
      </c>
      <c r="AK243" s="91"/>
      <c r="AM243" s="68">
        <f t="shared" si="266"/>
        <v>0</v>
      </c>
      <c r="AO243" s="72">
        <f t="shared" si="267"/>
        <v>0</v>
      </c>
      <c r="AQ243" s="72" t="e">
        <f t="shared" si="249"/>
        <v>#REF!</v>
      </c>
      <c r="AS243" s="69"/>
      <c r="AU243" s="71">
        <v>230</v>
      </c>
      <c r="AV243" s="68">
        <f t="shared" si="268"/>
        <v>0</v>
      </c>
      <c r="AX243" s="68">
        <f t="shared" si="269"/>
        <v>0</v>
      </c>
      <c r="AZ243" s="91"/>
      <c r="BB243" s="68">
        <f t="shared" si="270"/>
        <v>0</v>
      </c>
      <c r="BD243" s="72">
        <f t="shared" si="271"/>
        <v>0</v>
      </c>
      <c r="BF243" s="72" t="e">
        <f t="shared" si="250"/>
        <v>#REF!</v>
      </c>
      <c r="BG243" s="72"/>
      <c r="BH243" s="71">
        <v>230</v>
      </c>
      <c r="BI243" s="68">
        <f t="shared" si="272"/>
        <v>0</v>
      </c>
      <c r="BJ243" s="132"/>
      <c r="BK243" s="68">
        <f t="shared" si="273"/>
        <v>0</v>
      </c>
      <c r="BL243" s="132"/>
      <c r="BM243" s="91"/>
      <c r="BN243" s="132"/>
      <c r="BO243" s="68">
        <f t="shared" si="274"/>
        <v>0</v>
      </c>
      <c r="BP243" s="132"/>
      <c r="BQ243" s="72">
        <f t="shared" si="275"/>
        <v>0</v>
      </c>
      <c r="BR243" s="132"/>
      <c r="BS243" s="72">
        <f t="shared" si="251"/>
        <v>0</v>
      </c>
      <c r="BT243" s="72"/>
      <c r="BU243" s="326">
        <f t="shared" si="304"/>
        <v>0</v>
      </c>
      <c r="BV243" s="326">
        <f t="shared" si="276"/>
        <v>0</v>
      </c>
      <c r="BW243" s="326">
        <f t="shared" si="277"/>
        <v>0</v>
      </c>
      <c r="BX243" s="326">
        <f t="shared" si="278"/>
        <v>0</v>
      </c>
      <c r="BY243" s="326">
        <f t="shared" si="279"/>
        <v>0</v>
      </c>
      <c r="BZ243" s="326">
        <f t="shared" si="305"/>
        <v>0</v>
      </c>
      <c r="CA243" s="329">
        <f t="shared" si="280"/>
        <v>0</v>
      </c>
      <c r="CB243" s="132"/>
      <c r="CC243" s="71">
        <v>230</v>
      </c>
      <c r="CD243" s="68">
        <f t="shared" si="281"/>
        <v>0</v>
      </c>
      <c r="CE243" s="132"/>
      <c r="CF243" s="68">
        <f t="shared" si="282"/>
        <v>0</v>
      </c>
      <c r="CG243" s="132"/>
      <c r="CH243" s="91"/>
      <c r="CI243" s="132"/>
      <c r="CJ243" s="68">
        <f t="shared" si="283"/>
        <v>0</v>
      </c>
      <c r="CK243" s="132"/>
      <c r="CL243" s="72">
        <f t="shared" si="284"/>
        <v>0</v>
      </c>
      <c r="CM243" s="132"/>
      <c r="CN243" s="72">
        <f t="shared" si="252"/>
        <v>0</v>
      </c>
      <c r="CO243" s="132"/>
      <c r="CP243" s="326">
        <f t="shared" si="306"/>
        <v>0</v>
      </c>
      <c r="CQ243" s="326">
        <f t="shared" si="307"/>
        <v>0</v>
      </c>
      <c r="CR243" s="326">
        <f t="shared" si="308"/>
        <v>0</v>
      </c>
      <c r="CS243" s="326">
        <f t="shared" si="285"/>
        <v>0</v>
      </c>
      <c r="CT243" s="326">
        <f t="shared" si="286"/>
        <v>0</v>
      </c>
      <c r="CU243" s="326">
        <f t="shared" si="309"/>
        <v>0</v>
      </c>
      <c r="CV243" s="329">
        <f t="shared" si="287"/>
        <v>0</v>
      </c>
      <c r="CW243" s="69"/>
      <c r="CX243" s="71">
        <v>230</v>
      </c>
      <c r="CY243" s="68">
        <f t="shared" si="288"/>
        <v>0</v>
      </c>
      <c r="CZ243" s="132"/>
      <c r="DA243" s="68">
        <f t="shared" si="289"/>
        <v>0</v>
      </c>
      <c r="DB243" s="132"/>
      <c r="DC243" s="91"/>
      <c r="DD243" s="132"/>
      <c r="DE243" s="68">
        <f t="shared" si="290"/>
        <v>0</v>
      </c>
      <c r="DF243" s="132"/>
      <c r="DG243" s="72">
        <f t="shared" si="291"/>
        <v>0</v>
      </c>
      <c r="DH243" s="132"/>
      <c r="DI243" s="72">
        <f t="shared" si="253"/>
        <v>0</v>
      </c>
      <c r="DJ243" s="72"/>
      <c r="DK243" s="326">
        <f t="shared" si="310"/>
        <v>0</v>
      </c>
      <c r="DL243" s="326">
        <f t="shared" si="311"/>
        <v>0</v>
      </c>
      <c r="DM243" s="326">
        <f t="shared" si="292"/>
        <v>0</v>
      </c>
      <c r="DN243" s="326">
        <f t="shared" si="293"/>
        <v>0</v>
      </c>
      <c r="DO243" s="326">
        <f t="shared" si="294"/>
        <v>0</v>
      </c>
      <c r="DP243" s="326">
        <f t="shared" si="312"/>
        <v>0</v>
      </c>
      <c r="DQ243" s="329">
        <f t="shared" si="313"/>
        <v>0</v>
      </c>
      <c r="DR243" s="72"/>
      <c r="DS243" s="372">
        <v>230</v>
      </c>
      <c r="DT243" s="68">
        <f t="shared" si="295"/>
        <v>0</v>
      </c>
      <c r="DV243" s="68">
        <f t="shared" si="296"/>
        <v>0</v>
      </c>
      <c r="DX243" s="91"/>
      <c r="DZ243" s="68">
        <f t="shared" si="297"/>
        <v>0</v>
      </c>
      <c r="EA243" s="132"/>
      <c r="EB243" s="72">
        <f t="shared" si="298"/>
        <v>0</v>
      </c>
      <c r="EC243" s="132"/>
      <c r="ED243" s="72">
        <f t="shared" si="254"/>
        <v>0</v>
      </c>
      <c r="EF243" s="364">
        <f t="shared" si="314"/>
        <v>0</v>
      </c>
      <c r="EG243" s="95">
        <f t="shared" si="315"/>
        <v>0</v>
      </c>
      <c r="EH243" s="379">
        <f>(INDEX('30 year Cash Flow'!$H$50:$AK$50,1,'Monthly Loan Amortization'!A243)/12)*$DV$9</f>
        <v>0</v>
      </c>
      <c r="EI243" s="326">
        <f t="shared" si="316"/>
        <v>0</v>
      </c>
      <c r="EJ243" s="326">
        <f t="shared" si="321"/>
        <v>0</v>
      </c>
      <c r="EK243" s="326">
        <f t="shared" si="317"/>
        <v>0</v>
      </c>
      <c r="EL243" s="329">
        <f t="shared" si="245"/>
        <v>0</v>
      </c>
      <c r="EM243" s="329"/>
      <c r="EN243" s="372">
        <v>230</v>
      </c>
      <c r="EO243" s="95">
        <f t="shared" si="299"/>
        <v>0</v>
      </c>
      <c r="EP243" s="132"/>
      <c r="EQ243" s="95">
        <f t="shared" si="300"/>
        <v>0</v>
      </c>
      <c r="ER243" s="132"/>
      <c r="ES243" s="91"/>
      <c r="ET243" s="132"/>
      <c r="EU243" s="95">
        <f t="shared" si="301"/>
        <v>0</v>
      </c>
      <c r="EV243" s="132"/>
      <c r="EW243" s="327">
        <f t="shared" si="302"/>
        <v>0</v>
      </c>
      <c r="EX243" s="132"/>
      <c r="EY243" s="327">
        <f t="shared" si="255"/>
        <v>0</v>
      </c>
      <c r="EZ243" s="132"/>
      <c r="FA243" s="364">
        <f t="shared" si="318"/>
        <v>0</v>
      </c>
      <c r="FB243" s="95">
        <f t="shared" si="319"/>
        <v>0</v>
      </c>
      <c r="FC243" s="379">
        <f>(INDEX('30 year Cash Flow'!$H$50:$AK$50,1,'Monthly Loan Amortization'!A243)/12)*$EQ$9</f>
        <v>0</v>
      </c>
      <c r="FD243" s="326">
        <f t="shared" si="322"/>
        <v>0</v>
      </c>
      <c r="FE243" s="326">
        <f t="shared" si="323"/>
        <v>0</v>
      </c>
      <c r="FF243" s="326">
        <f t="shared" si="320"/>
        <v>0</v>
      </c>
      <c r="FG243" s="329">
        <f t="shared" si="246"/>
        <v>0</v>
      </c>
    </row>
    <row r="244" spans="1:163" x14ac:dyDescent="0.25">
      <c r="A244" s="132">
        <f t="shared" si="303"/>
        <v>20</v>
      </c>
      <c r="B244" s="71">
        <v>231</v>
      </c>
      <c r="C244" s="68">
        <f t="shared" si="256"/>
        <v>0</v>
      </c>
      <c r="E244" s="68">
        <f t="shared" si="257"/>
        <v>0</v>
      </c>
      <c r="G244" s="91"/>
      <c r="I244" s="68">
        <f t="shared" si="258"/>
        <v>0</v>
      </c>
      <c r="K244" s="72">
        <f t="shared" si="259"/>
        <v>0</v>
      </c>
      <c r="M244" s="72">
        <f t="shared" si="247"/>
        <v>0</v>
      </c>
      <c r="N244" s="66"/>
      <c r="O244" s="69"/>
      <c r="Q244" s="71">
        <v>231</v>
      </c>
      <c r="R244" s="68">
        <f t="shared" si="260"/>
        <v>0</v>
      </c>
      <c r="T244" s="68">
        <f t="shared" si="261"/>
        <v>0</v>
      </c>
      <c r="V244" s="91"/>
      <c r="X244" s="68">
        <f t="shared" si="262"/>
        <v>0</v>
      </c>
      <c r="Z244" s="72">
        <f t="shared" si="263"/>
        <v>0</v>
      </c>
      <c r="AB244" s="72" t="e">
        <f t="shared" si="248"/>
        <v>#REF!</v>
      </c>
      <c r="AD244" s="69"/>
      <c r="AF244" s="71">
        <v>231</v>
      </c>
      <c r="AG244" s="68">
        <f t="shared" si="264"/>
        <v>0</v>
      </c>
      <c r="AI244" s="68">
        <f t="shared" si="265"/>
        <v>0</v>
      </c>
      <c r="AK244" s="91"/>
      <c r="AM244" s="68">
        <f t="shared" si="266"/>
        <v>0</v>
      </c>
      <c r="AO244" s="72">
        <f t="shared" si="267"/>
        <v>0</v>
      </c>
      <c r="AQ244" s="72" t="e">
        <f t="shared" si="249"/>
        <v>#REF!</v>
      </c>
      <c r="AS244" s="69"/>
      <c r="AU244" s="71">
        <v>231</v>
      </c>
      <c r="AV244" s="68">
        <f t="shared" si="268"/>
        <v>0</v>
      </c>
      <c r="AX244" s="68">
        <f t="shared" si="269"/>
        <v>0</v>
      </c>
      <c r="AZ244" s="91"/>
      <c r="BB244" s="68">
        <f t="shared" si="270"/>
        <v>0</v>
      </c>
      <c r="BD244" s="72">
        <f t="shared" si="271"/>
        <v>0</v>
      </c>
      <c r="BF244" s="72" t="e">
        <f t="shared" si="250"/>
        <v>#REF!</v>
      </c>
      <c r="BG244" s="72"/>
      <c r="BH244" s="71">
        <v>231</v>
      </c>
      <c r="BI244" s="68">
        <f t="shared" si="272"/>
        <v>0</v>
      </c>
      <c r="BJ244" s="132"/>
      <c r="BK244" s="68">
        <f t="shared" si="273"/>
        <v>0</v>
      </c>
      <c r="BL244" s="132"/>
      <c r="BM244" s="91"/>
      <c r="BN244" s="132"/>
      <c r="BO244" s="68">
        <f t="shared" si="274"/>
        <v>0</v>
      </c>
      <c r="BP244" s="132"/>
      <c r="BQ244" s="72">
        <f t="shared" si="275"/>
        <v>0</v>
      </c>
      <c r="BR244" s="132"/>
      <c r="BS244" s="72">
        <f t="shared" si="251"/>
        <v>0</v>
      </c>
      <c r="BT244" s="72"/>
      <c r="BU244" s="326">
        <f t="shared" si="304"/>
        <v>0</v>
      </c>
      <c r="BV244" s="326">
        <f t="shared" si="276"/>
        <v>0</v>
      </c>
      <c r="BW244" s="326">
        <f t="shared" si="277"/>
        <v>0</v>
      </c>
      <c r="BX244" s="326">
        <f t="shared" si="278"/>
        <v>0</v>
      </c>
      <c r="BY244" s="326">
        <f t="shared" si="279"/>
        <v>0</v>
      </c>
      <c r="BZ244" s="326">
        <f t="shared" si="305"/>
        <v>0</v>
      </c>
      <c r="CA244" s="329">
        <f t="shared" si="280"/>
        <v>0</v>
      </c>
      <c r="CB244" s="132"/>
      <c r="CC244" s="71">
        <v>231</v>
      </c>
      <c r="CD244" s="68">
        <f t="shared" si="281"/>
        <v>0</v>
      </c>
      <c r="CE244" s="132"/>
      <c r="CF244" s="68">
        <f t="shared" si="282"/>
        <v>0</v>
      </c>
      <c r="CG244" s="132"/>
      <c r="CH244" s="91"/>
      <c r="CI244" s="132"/>
      <c r="CJ244" s="68">
        <f t="shared" si="283"/>
        <v>0</v>
      </c>
      <c r="CK244" s="132"/>
      <c r="CL244" s="72">
        <f t="shared" si="284"/>
        <v>0</v>
      </c>
      <c r="CM244" s="132"/>
      <c r="CN244" s="72">
        <f t="shared" si="252"/>
        <v>0</v>
      </c>
      <c r="CO244" s="132"/>
      <c r="CP244" s="326">
        <f t="shared" si="306"/>
        <v>0</v>
      </c>
      <c r="CQ244" s="326">
        <f t="shared" si="307"/>
        <v>0</v>
      </c>
      <c r="CR244" s="326">
        <f t="shared" si="308"/>
        <v>0</v>
      </c>
      <c r="CS244" s="326">
        <f t="shared" si="285"/>
        <v>0</v>
      </c>
      <c r="CT244" s="326">
        <f t="shared" si="286"/>
        <v>0</v>
      </c>
      <c r="CU244" s="326">
        <f t="shared" si="309"/>
        <v>0</v>
      </c>
      <c r="CV244" s="329">
        <f t="shared" si="287"/>
        <v>0</v>
      </c>
      <c r="CW244" s="69"/>
      <c r="CX244" s="71">
        <v>231</v>
      </c>
      <c r="CY244" s="68">
        <f t="shared" si="288"/>
        <v>0</v>
      </c>
      <c r="CZ244" s="132"/>
      <c r="DA244" s="68">
        <f t="shared" si="289"/>
        <v>0</v>
      </c>
      <c r="DB244" s="132"/>
      <c r="DC244" s="91"/>
      <c r="DD244" s="132"/>
      <c r="DE244" s="68">
        <f t="shared" si="290"/>
        <v>0</v>
      </c>
      <c r="DF244" s="132"/>
      <c r="DG244" s="72">
        <f t="shared" si="291"/>
        <v>0</v>
      </c>
      <c r="DH244" s="132"/>
      <c r="DI244" s="72">
        <f t="shared" si="253"/>
        <v>0</v>
      </c>
      <c r="DJ244" s="72"/>
      <c r="DK244" s="326">
        <f t="shared" si="310"/>
        <v>0</v>
      </c>
      <c r="DL244" s="326">
        <f t="shared" si="311"/>
        <v>0</v>
      </c>
      <c r="DM244" s="326">
        <f t="shared" si="292"/>
        <v>0</v>
      </c>
      <c r="DN244" s="326">
        <f t="shared" si="293"/>
        <v>0</v>
      </c>
      <c r="DO244" s="326">
        <f t="shared" si="294"/>
        <v>0</v>
      </c>
      <c r="DP244" s="326">
        <f t="shared" si="312"/>
        <v>0</v>
      </c>
      <c r="DQ244" s="329">
        <f t="shared" si="313"/>
        <v>0</v>
      </c>
      <c r="DR244" s="72"/>
      <c r="DS244" s="372">
        <v>231</v>
      </c>
      <c r="DT244" s="68">
        <f t="shared" si="295"/>
        <v>0</v>
      </c>
      <c r="DV244" s="68">
        <f t="shared" si="296"/>
        <v>0</v>
      </c>
      <c r="DX244" s="91"/>
      <c r="DZ244" s="68">
        <f t="shared" si="297"/>
        <v>0</v>
      </c>
      <c r="EA244" s="132"/>
      <c r="EB244" s="72">
        <f t="shared" si="298"/>
        <v>0</v>
      </c>
      <c r="EC244" s="132"/>
      <c r="ED244" s="72">
        <f t="shared" si="254"/>
        <v>0</v>
      </c>
      <c r="EF244" s="364">
        <f t="shared" si="314"/>
        <v>0</v>
      </c>
      <c r="EG244" s="95">
        <f t="shared" si="315"/>
        <v>0</v>
      </c>
      <c r="EH244" s="379">
        <f>(INDEX('30 year Cash Flow'!$H$50:$AK$50,1,'Monthly Loan Amortization'!A244)/12)*$DV$9</f>
        <v>0</v>
      </c>
      <c r="EI244" s="326">
        <f t="shared" si="316"/>
        <v>0</v>
      </c>
      <c r="EJ244" s="326">
        <f t="shared" si="321"/>
        <v>0</v>
      </c>
      <c r="EK244" s="326">
        <f t="shared" si="317"/>
        <v>0</v>
      </c>
      <c r="EL244" s="329">
        <f t="shared" si="245"/>
        <v>0</v>
      </c>
      <c r="EM244" s="329"/>
      <c r="EN244" s="372">
        <v>231</v>
      </c>
      <c r="EO244" s="95">
        <f t="shared" si="299"/>
        <v>0</v>
      </c>
      <c r="EP244" s="132"/>
      <c r="EQ244" s="95">
        <f t="shared" si="300"/>
        <v>0</v>
      </c>
      <c r="ER244" s="132"/>
      <c r="ES244" s="91"/>
      <c r="ET244" s="132"/>
      <c r="EU244" s="95">
        <f t="shared" si="301"/>
        <v>0</v>
      </c>
      <c r="EV244" s="132"/>
      <c r="EW244" s="327">
        <f t="shared" si="302"/>
        <v>0</v>
      </c>
      <c r="EX244" s="132"/>
      <c r="EY244" s="327">
        <f t="shared" si="255"/>
        <v>0</v>
      </c>
      <c r="EZ244" s="132"/>
      <c r="FA244" s="364">
        <f t="shared" si="318"/>
        <v>0</v>
      </c>
      <c r="FB244" s="95">
        <f t="shared" si="319"/>
        <v>0</v>
      </c>
      <c r="FC244" s="379">
        <f>(INDEX('30 year Cash Flow'!$H$50:$AK$50,1,'Monthly Loan Amortization'!A244)/12)*$EQ$9</f>
        <v>0</v>
      </c>
      <c r="FD244" s="326">
        <f t="shared" si="322"/>
        <v>0</v>
      </c>
      <c r="FE244" s="326">
        <f t="shared" si="323"/>
        <v>0</v>
      </c>
      <c r="FF244" s="326">
        <f t="shared" si="320"/>
        <v>0</v>
      </c>
      <c r="FG244" s="329">
        <f t="shared" si="246"/>
        <v>0</v>
      </c>
    </row>
    <row r="245" spans="1:163" x14ac:dyDescent="0.25">
      <c r="A245" s="132">
        <f t="shared" si="303"/>
        <v>20</v>
      </c>
      <c r="B245" s="71">
        <v>232</v>
      </c>
      <c r="C245" s="68">
        <f t="shared" si="256"/>
        <v>0</v>
      </c>
      <c r="E245" s="68">
        <f t="shared" si="257"/>
        <v>0</v>
      </c>
      <c r="G245" s="91"/>
      <c r="I245" s="68">
        <f t="shared" si="258"/>
        <v>0</v>
      </c>
      <c r="K245" s="72">
        <f t="shared" si="259"/>
        <v>0</v>
      </c>
      <c r="M245" s="72">
        <f t="shared" si="247"/>
        <v>0</v>
      </c>
      <c r="N245" s="66"/>
      <c r="O245" s="69"/>
      <c r="Q245" s="71">
        <v>232</v>
      </c>
      <c r="R245" s="68">
        <f t="shared" si="260"/>
        <v>0</v>
      </c>
      <c r="T245" s="68">
        <f t="shared" si="261"/>
        <v>0</v>
      </c>
      <c r="V245" s="91"/>
      <c r="X245" s="68">
        <f t="shared" si="262"/>
        <v>0</v>
      </c>
      <c r="Z245" s="72">
        <f t="shared" si="263"/>
        <v>0</v>
      </c>
      <c r="AB245" s="72" t="e">
        <f t="shared" si="248"/>
        <v>#REF!</v>
      </c>
      <c r="AD245" s="69"/>
      <c r="AF245" s="71">
        <v>232</v>
      </c>
      <c r="AG245" s="68">
        <f t="shared" si="264"/>
        <v>0</v>
      </c>
      <c r="AI245" s="68">
        <f t="shared" si="265"/>
        <v>0</v>
      </c>
      <c r="AK245" s="91"/>
      <c r="AM245" s="68">
        <f t="shared" si="266"/>
        <v>0</v>
      </c>
      <c r="AO245" s="72">
        <f t="shared" si="267"/>
        <v>0</v>
      </c>
      <c r="AQ245" s="72" t="e">
        <f t="shared" si="249"/>
        <v>#REF!</v>
      </c>
      <c r="AS245" s="69"/>
      <c r="AU245" s="71">
        <v>232</v>
      </c>
      <c r="AV245" s="68">
        <f t="shared" si="268"/>
        <v>0</v>
      </c>
      <c r="AX245" s="68">
        <f t="shared" si="269"/>
        <v>0</v>
      </c>
      <c r="AZ245" s="91"/>
      <c r="BB245" s="68">
        <f t="shared" si="270"/>
        <v>0</v>
      </c>
      <c r="BD245" s="72">
        <f t="shared" si="271"/>
        <v>0</v>
      </c>
      <c r="BF245" s="72" t="e">
        <f t="shared" si="250"/>
        <v>#REF!</v>
      </c>
      <c r="BG245" s="72"/>
      <c r="BH245" s="71">
        <v>232</v>
      </c>
      <c r="BI245" s="68">
        <f t="shared" si="272"/>
        <v>0</v>
      </c>
      <c r="BJ245" s="132"/>
      <c r="BK245" s="68">
        <f t="shared" si="273"/>
        <v>0</v>
      </c>
      <c r="BL245" s="132"/>
      <c r="BM245" s="91"/>
      <c r="BN245" s="132"/>
      <c r="BO245" s="68">
        <f t="shared" si="274"/>
        <v>0</v>
      </c>
      <c r="BP245" s="132"/>
      <c r="BQ245" s="72">
        <f t="shared" si="275"/>
        <v>0</v>
      </c>
      <c r="BR245" s="132"/>
      <c r="BS245" s="72">
        <f t="shared" si="251"/>
        <v>0</v>
      </c>
      <c r="BT245" s="72"/>
      <c r="BU245" s="326">
        <f t="shared" si="304"/>
        <v>0</v>
      </c>
      <c r="BV245" s="326">
        <f t="shared" si="276"/>
        <v>0</v>
      </c>
      <c r="BW245" s="326">
        <f t="shared" si="277"/>
        <v>0</v>
      </c>
      <c r="BX245" s="326">
        <f t="shared" si="278"/>
        <v>0</v>
      </c>
      <c r="BY245" s="326">
        <f t="shared" si="279"/>
        <v>0</v>
      </c>
      <c r="BZ245" s="326">
        <f t="shared" si="305"/>
        <v>0</v>
      </c>
      <c r="CA245" s="329">
        <f t="shared" si="280"/>
        <v>0</v>
      </c>
      <c r="CB245" s="132"/>
      <c r="CC245" s="71">
        <v>232</v>
      </c>
      <c r="CD245" s="68">
        <f t="shared" si="281"/>
        <v>0</v>
      </c>
      <c r="CE245" s="132"/>
      <c r="CF245" s="68">
        <f t="shared" si="282"/>
        <v>0</v>
      </c>
      <c r="CG245" s="132"/>
      <c r="CH245" s="91"/>
      <c r="CI245" s="132"/>
      <c r="CJ245" s="68">
        <f t="shared" si="283"/>
        <v>0</v>
      </c>
      <c r="CK245" s="132"/>
      <c r="CL245" s="72">
        <f t="shared" si="284"/>
        <v>0</v>
      </c>
      <c r="CM245" s="132"/>
      <c r="CN245" s="72">
        <f t="shared" si="252"/>
        <v>0</v>
      </c>
      <c r="CO245" s="132"/>
      <c r="CP245" s="326">
        <f t="shared" si="306"/>
        <v>0</v>
      </c>
      <c r="CQ245" s="326">
        <f t="shared" si="307"/>
        <v>0</v>
      </c>
      <c r="CR245" s="326">
        <f t="shared" si="308"/>
        <v>0</v>
      </c>
      <c r="CS245" s="326">
        <f t="shared" si="285"/>
        <v>0</v>
      </c>
      <c r="CT245" s="326">
        <f t="shared" si="286"/>
        <v>0</v>
      </c>
      <c r="CU245" s="326">
        <f t="shared" si="309"/>
        <v>0</v>
      </c>
      <c r="CV245" s="329">
        <f t="shared" si="287"/>
        <v>0</v>
      </c>
      <c r="CW245" s="69"/>
      <c r="CX245" s="71">
        <v>232</v>
      </c>
      <c r="CY245" s="68">
        <f t="shared" si="288"/>
        <v>0</v>
      </c>
      <c r="CZ245" s="132"/>
      <c r="DA245" s="68">
        <f t="shared" si="289"/>
        <v>0</v>
      </c>
      <c r="DB245" s="132"/>
      <c r="DC245" s="91"/>
      <c r="DD245" s="132"/>
      <c r="DE245" s="68">
        <f t="shared" si="290"/>
        <v>0</v>
      </c>
      <c r="DF245" s="132"/>
      <c r="DG245" s="72">
        <f t="shared" si="291"/>
        <v>0</v>
      </c>
      <c r="DH245" s="132"/>
      <c r="DI245" s="72">
        <f t="shared" si="253"/>
        <v>0</v>
      </c>
      <c r="DJ245" s="72"/>
      <c r="DK245" s="326">
        <f t="shared" si="310"/>
        <v>0</v>
      </c>
      <c r="DL245" s="326">
        <f t="shared" si="311"/>
        <v>0</v>
      </c>
      <c r="DM245" s="326">
        <f t="shared" si="292"/>
        <v>0</v>
      </c>
      <c r="DN245" s="326">
        <f t="shared" si="293"/>
        <v>0</v>
      </c>
      <c r="DO245" s="326">
        <f t="shared" si="294"/>
        <v>0</v>
      </c>
      <c r="DP245" s="326">
        <f t="shared" si="312"/>
        <v>0</v>
      </c>
      <c r="DQ245" s="329">
        <f t="shared" si="313"/>
        <v>0</v>
      </c>
      <c r="DR245" s="72"/>
      <c r="DS245" s="372">
        <v>232</v>
      </c>
      <c r="DT245" s="68">
        <f t="shared" si="295"/>
        <v>0</v>
      </c>
      <c r="DV245" s="68">
        <f t="shared" si="296"/>
        <v>0</v>
      </c>
      <c r="DX245" s="91"/>
      <c r="DZ245" s="68">
        <f t="shared" si="297"/>
        <v>0</v>
      </c>
      <c r="EA245" s="132"/>
      <c r="EB245" s="72">
        <f t="shared" si="298"/>
        <v>0</v>
      </c>
      <c r="EC245" s="132"/>
      <c r="ED245" s="72">
        <f t="shared" si="254"/>
        <v>0</v>
      </c>
      <c r="EF245" s="364">
        <f t="shared" si="314"/>
        <v>0</v>
      </c>
      <c r="EG245" s="95">
        <f t="shared" si="315"/>
        <v>0</v>
      </c>
      <c r="EH245" s="379">
        <f>(INDEX('30 year Cash Flow'!$H$50:$AK$50,1,'Monthly Loan Amortization'!A245)/12)*$DV$9</f>
        <v>0</v>
      </c>
      <c r="EI245" s="326">
        <f t="shared" si="316"/>
        <v>0</v>
      </c>
      <c r="EJ245" s="326">
        <f t="shared" si="321"/>
        <v>0</v>
      </c>
      <c r="EK245" s="326">
        <f t="shared" si="317"/>
        <v>0</v>
      </c>
      <c r="EL245" s="329">
        <f t="shared" si="245"/>
        <v>0</v>
      </c>
      <c r="EM245" s="329"/>
      <c r="EN245" s="372">
        <v>232</v>
      </c>
      <c r="EO245" s="95">
        <f t="shared" si="299"/>
        <v>0</v>
      </c>
      <c r="EP245" s="132"/>
      <c r="EQ245" s="95">
        <f t="shared" si="300"/>
        <v>0</v>
      </c>
      <c r="ER245" s="132"/>
      <c r="ES245" s="91"/>
      <c r="ET245" s="132"/>
      <c r="EU245" s="95">
        <f t="shared" si="301"/>
        <v>0</v>
      </c>
      <c r="EV245" s="132"/>
      <c r="EW245" s="327">
        <f t="shared" si="302"/>
        <v>0</v>
      </c>
      <c r="EX245" s="132"/>
      <c r="EY245" s="327">
        <f t="shared" si="255"/>
        <v>0</v>
      </c>
      <c r="EZ245" s="132"/>
      <c r="FA245" s="364">
        <f t="shared" si="318"/>
        <v>0</v>
      </c>
      <c r="FB245" s="95">
        <f t="shared" si="319"/>
        <v>0</v>
      </c>
      <c r="FC245" s="379">
        <f>(INDEX('30 year Cash Flow'!$H$50:$AK$50,1,'Monthly Loan Amortization'!A245)/12)*$EQ$9</f>
        <v>0</v>
      </c>
      <c r="FD245" s="326">
        <f t="shared" si="322"/>
        <v>0</v>
      </c>
      <c r="FE245" s="326">
        <f t="shared" si="323"/>
        <v>0</v>
      </c>
      <c r="FF245" s="326">
        <f t="shared" si="320"/>
        <v>0</v>
      </c>
      <c r="FG245" s="329">
        <f t="shared" si="246"/>
        <v>0</v>
      </c>
    </row>
    <row r="246" spans="1:163" x14ac:dyDescent="0.25">
      <c r="A246" s="132">
        <f t="shared" si="303"/>
        <v>20</v>
      </c>
      <c r="B246" s="71">
        <v>233</v>
      </c>
      <c r="C246" s="68">
        <f t="shared" si="256"/>
        <v>0</v>
      </c>
      <c r="E246" s="68">
        <f t="shared" si="257"/>
        <v>0</v>
      </c>
      <c r="G246" s="91"/>
      <c r="I246" s="68">
        <f t="shared" si="258"/>
        <v>0</v>
      </c>
      <c r="K246" s="72">
        <f t="shared" si="259"/>
        <v>0</v>
      </c>
      <c r="M246" s="72">
        <f t="shared" si="247"/>
        <v>0</v>
      </c>
      <c r="N246" s="66"/>
      <c r="O246" s="69"/>
      <c r="Q246" s="71">
        <v>233</v>
      </c>
      <c r="R246" s="68">
        <f t="shared" si="260"/>
        <v>0</v>
      </c>
      <c r="T246" s="68">
        <f t="shared" si="261"/>
        <v>0</v>
      </c>
      <c r="V246" s="91"/>
      <c r="X246" s="68">
        <f t="shared" si="262"/>
        <v>0</v>
      </c>
      <c r="Z246" s="72">
        <f t="shared" si="263"/>
        <v>0</v>
      </c>
      <c r="AB246" s="72" t="e">
        <f t="shared" si="248"/>
        <v>#REF!</v>
      </c>
      <c r="AD246" s="69"/>
      <c r="AF246" s="71">
        <v>233</v>
      </c>
      <c r="AG246" s="68">
        <f t="shared" si="264"/>
        <v>0</v>
      </c>
      <c r="AI246" s="68">
        <f t="shared" si="265"/>
        <v>0</v>
      </c>
      <c r="AK246" s="91"/>
      <c r="AM246" s="68">
        <f t="shared" si="266"/>
        <v>0</v>
      </c>
      <c r="AO246" s="72">
        <f t="shared" si="267"/>
        <v>0</v>
      </c>
      <c r="AQ246" s="72" t="e">
        <f t="shared" si="249"/>
        <v>#REF!</v>
      </c>
      <c r="AS246" s="69"/>
      <c r="AU246" s="71">
        <v>233</v>
      </c>
      <c r="AV246" s="68">
        <f t="shared" si="268"/>
        <v>0</v>
      </c>
      <c r="AX246" s="68">
        <f t="shared" si="269"/>
        <v>0</v>
      </c>
      <c r="AZ246" s="91"/>
      <c r="BB246" s="68">
        <f t="shared" si="270"/>
        <v>0</v>
      </c>
      <c r="BD246" s="72">
        <f t="shared" si="271"/>
        <v>0</v>
      </c>
      <c r="BF246" s="72" t="e">
        <f t="shared" si="250"/>
        <v>#REF!</v>
      </c>
      <c r="BG246" s="72"/>
      <c r="BH246" s="71">
        <v>233</v>
      </c>
      <c r="BI246" s="68">
        <f t="shared" si="272"/>
        <v>0</v>
      </c>
      <c r="BJ246" s="132"/>
      <c r="BK246" s="68">
        <f t="shared" si="273"/>
        <v>0</v>
      </c>
      <c r="BL246" s="132"/>
      <c r="BM246" s="91"/>
      <c r="BN246" s="132"/>
      <c r="BO246" s="68">
        <f t="shared" si="274"/>
        <v>0</v>
      </c>
      <c r="BP246" s="132"/>
      <c r="BQ246" s="72">
        <f t="shared" si="275"/>
        <v>0</v>
      </c>
      <c r="BR246" s="132"/>
      <c r="BS246" s="72">
        <f t="shared" si="251"/>
        <v>0</v>
      </c>
      <c r="BT246" s="72"/>
      <c r="BU246" s="326">
        <f t="shared" si="304"/>
        <v>0</v>
      </c>
      <c r="BV246" s="326">
        <f t="shared" si="276"/>
        <v>0</v>
      </c>
      <c r="BW246" s="326">
        <f t="shared" si="277"/>
        <v>0</v>
      </c>
      <c r="BX246" s="326">
        <f t="shared" si="278"/>
        <v>0</v>
      </c>
      <c r="BY246" s="326">
        <f t="shared" si="279"/>
        <v>0</v>
      </c>
      <c r="BZ246" s="326">
        <f t="shared" si="305"/>
        <v>0</v>
      </c>
      <c r="CA246" s="329">
        <f t="shared" si="280"/>
        <v>0</v>
      </c>
      <c r="CB246" s="132"/>
      <c r="CC246" s="71">
        <v>233</v>
      </c>
      <c r="CD246" s="68">
        <f t="shared" si="281"/>
        <v>0</v>
      </c>
      <c r="CE246" s="132"/>
      <c r="CF246" s="68">
        <f t="shared" si="282"/>
        <v>0</v>
      </c>
      <c r="CG246" s="132"/>
      <c r="CH246" s="91"/>
      <c r="CI246" s="132"/>
      <c r="CJ246" s="68">
        <f t="shared" si="283"/>
        <v>0</v>
      </c>
      <c r="CK246" s="132"/>
      <c r="CL246" s="72">
        <f t="shared" si="284"/>
        <v>0</v>
      </c>
      <c r="CM246" s="132"/>
      <c r="CN246" s="72">
        <f t="shared" si="252"/>
        <v>0</v>
      </c>
      <c r="CO246" s="132"/>
      <c r="CP246" s="326">
        <f t="shared" si="306"/>
        <v>0</v>
      </c>
      <c r="CQ246" s="326">
        <f t="shared" si="307"/>
        <v>0</v>
      </c>
      <c r="CR246" s="326">
        <f t="shared" si="308"/>
        <v>0</v>
      </c>
      <c r="CS246" s="326">
        <f t="shared" si="285"/>
        <v>0</v>
      </c>
      <c r="CT246" s="326">
        <f t="shared" si="286"/>
        <v>0</v>
      </c>
      <c r="CU246" s="326">
        <f t="shared" si="309"/>
        <v>0</v>
      </c>
      <c r="CV246" s="329">
        <f t="shared" si="287"/>
        <v>0</v>
      </c>
      <c r="CW246" s="69"/>
      <c r="CX246" s="71">
        <v>233</v>
      </c>
      <c r="CY246" s="68">
        <f t="shared" si="288"/>
        <v>0</v>
      </c>
      <c r="CZ246" s="132"/>
      <c r="DA246" s="68">
        <f t="shared" si="289"/>
        <v>0</v>
      </c>
      <c r="DB246" s="132"/>
      <c r="DC246" s="91"/>
      <c r="DD246" s="132"/>
      <c r="DE246" s="68">
        <f t="shared" si="290"/>
        <v>0</v>
      </c>
      <c r="DF246" s="132"/>
      <c r="DG246" s="72">
        <f t="shared" si="291"/>
        <v>0</v>
      </c>
      <c r="DH246" s="132"/>
      <c r="DI246" s="72">
        <f t="shared" si="253"/>
        <v>0</v>
      </c>
      <c r="DJ246" s="72"/>
      <c r="DK246" s="326">
        <f t="shared" si="310"/>
        <v>0</v>
      </c>
      <c r="DL246" s="326">
        <f t="shared" si="311"/>
        <v>0</v>
      </c>
      <c r="DM246" s="326">
        <f t="shared" si="292"/>
        <v>0</v>
      </c>
      <c r="DN246" s="326">
        <f t="shared" si="293"/>
        <v>0</v>
      </c>
      <c r="DO246" s="326">
        <f t="shared" si="294"/>
        <v>0</v>
      </c>
      <c r="DP246" s="326">
        <f t="shared" si="312"/>
        <v>0</v>
      </c>
      <c r="DQ246" s="329">
        <f t="shared" si="313"/>
        <v>0</v>
      </c>
      <c r="DR246" s="72"/>
      <c r="DS246" s="372">
        <v>233</v>
      </c>
      <c r="DT246" s="68">
        <f t="shared" si="295"/>
        <v>0</v>
      </c>
      <c r="DV246" s="68">
        <f t="shared" si="296"/>
        <v>0</v>
      </c>
      <c r="DX246" s="91"/>
      <c r="DZ246" s="68">
        <f t="shared" si="297"/>
        <v>0</v>
      </c>
      <c r="EA246" s="132"/>
      <c r="EB246" s="72">
        <f t="shared" si="298"/>
        <v>0</v>
      </c>
      <c r="EC246" s="132"/>
      <c r="ED246" s="72">
        <f t="shared" si="254"/>
        <v>0</v>
      </c>
      <c r="EF246" s="364">
        <f t="shared" si="314"/>
        <v>0</v>
      </c>
      <c r="EG246" s="95">
        <f t="shared" si="315"/>
        <v>0</v>
      </c>
      <c r="EH246" s="379">
        <f>(INDEX('30 year Cash Flow'!$H$50:$AK$50,1,'Monthly Loan Amortization'!A246)/12)*$DV$9</f>
        <v>0</v>
      </c>
      <c r="EI246" s="326">
        <f t="shared" si="316"/>
        <v>0</v>
      </c>
      <c r="EJ246" s="326">
        <f t="shared" si="321"/>
        <v>0</v>
      </c>
      <c r="EK246" s="326">
        <f t="shared" si="317"/>
        <v>0</v>
      </c>
      <c r="EL246" s="329">
        <f t="shared" si="245"/>
        <v>0</v>
      </c>
      <c r="EM246" s="329"/>
      <c r="EN246" s="372">
        <v>233</v>
      </c>
      <c r="EO246" s="95">
        <f t="shared" si="299"/>
        <v>0</v>
      </c>
      <c r="EP246" s="132"/>
      <c r="EQ246" s="95">
        <f t="shared" si="300"/>
        <v>0</v>
      </c>
      <c r="ER246" s="132"/>
      <c r="ES246" s="91"/>
      <c r="ET246" s="132"/>
      <c r="EU246" s="95">
        <f t="shared" si="301"/>
        <v>0</v>
      </c>
      <c r="EV246" s="132"/>
      <c r="EW246" s="327">
        <f t="shared" si="302"/>
        <v>0</v>
      </c>
      <c r="EX246" s="132"/>
      <c r="EY246" s="327">
        <f t="shared" si="255"/>
        <v>0</v>
      </c>
      <c r="EZ246" s="132"/>
      <c r="FA246" s="364">
        <f t="shared" si="318"/>
        <v>0</v>
      </c>
      <c r="FB246" s="95">
        <f t="shared" si="319"/>
        <v>0</v>
      </c>
      <c r="FC246" s="379">
        <f>(INDEX('30 year Cash Flow'!$H$50:$AK$50,1,'Monthly Loan Amortization'!A246)/12)*$EQ$9</f>
        <v>0</v>
      </c>
      <c r="FD246" s="326">
        <f t="shared" si="322"/>
        <v>0</v>
      </c>
      <c r="FE246" s="326">
        <f t="shared" si="323"/>
        <v>0</v>
      </c>
      <c r="FF246" s="326">
        <f t="shared" si="320"/>
        <v>0</v>
      </c>
      <c r="FG246" s="329">
        <f t="shared" si="246"/>
        <v>0</v>
      </c>
    </row>
    <row r="247" spans="1:163" x14ac:dyDescent="0.25">
      <c r="A247" s="132">
        <f t="shared" si="303"/>
        <v>20</v>
      </c>
      <c r="B247" s="71">
        <v>234</v>
      </c>
      <c r="C247" s="68">
        <f t="shared" si="256"/>
        <v>0</v>
      </c>
      <c r="E247" s="68">
        <f t="shared" si="257"/>
        <v>0</v>
      </c>
      <c r="G247" s="91"/>
      <c r="I247" s="68">
        <f t="shared" si="258"/>
        <v>0</v>
      </c>
      <c r="K247" s="72">
        <f t="shared" si="259"/>
        <v>0</v>
      </c>
      <c r="M247" s="72">
        <f t="shared" si="247"/>
        <v>0</v>
      </c>
      <c r="N247" s="66"/>
      <c r="O247" s="69"/>
      <c r="Q247" s="71">
        <v>234</v>
      </c>
      <c r="R247" s="68">
        <f t="shared" si="260"/>
        <v>0</v>
      </c>
      <c r="T247" s="68">
        <f t="shared" si="261"/>
        <v>0</v>
      </c>
      <c r="V247" s="91"/>
      <c r="X247" s="68">
        <f t="shared" si="262"/>
        <v>0</v>
      </c>
      <c r="Z247" s="72">
        <f t="shared" si="263"/>
        <v>0</v>
      </c>
      <c r="AB247" s="72" t="e">
        <f t="shared" si="248"/>
        <v>#REF!</v>
      </c>
      <c r="AD247" s="69"/>
      <c r="AF247" s="71">
        <v>234</v>
      </c>
      <c r="AG247" s="68">
        <f t="shared" si="264"/>
        <v>0</v>
      </c>
      <c r="AI247" s="68">
        <f t="shared" si="265"/>
        <v>0</v>
      </c>
      <c r="AK247" s="91"/>
      <c r="AM247" s="68">
        <f t="shared" si="266"/>
        <v>0</v>
      </c>
      <c r="AO247" s="72">
        <f t="shared" si="267"/>
        <v>0</v>
      </c>
      <c r="AQ247" s="72" t="e">
        <f t="shared" si="249"/>
        <v>#REF!</v>
      </c>
      <c r="AS247" s="69"/>
      <c r="AU247" s="71">
        <v>234</v>
      </c>
      <c r="AV247" s="68">
        <f t="shared" si="268"/>
        <v>0</v>
      </c>
      <c r="AX247" s="68">
        <f t="shared" si="269"/>
        <v>0</v>
      </c>
      <c r="AZ247" s="91"/>
      <c r="BB247" s="68">
        <f t="shared" si="270"/>
        <v>0</v>
      </c>
      <c r="BD247" s="72">
        <f t="shared" si="271"/>
        <v>0</v>
      </c>
      <c r="BF247" s="72" t="e">
        <f t="shared" si="250"/>
        <v>#REF!</v>
      </c>
      <c r="BG247" s="72"/>
      <c r="BH247" s="71">
        <v>234</v>
      </c>
      <c r="BI247" s="68">
        <f t="shared" si="272"/>
        <v>0</v>
      </c>
      <c r="BJ247" s="132"/>
      <c r="BK247" s="68">
        <f t="shared" si="273"/>
        <v>0</v>
      </c>
      <c r="BL247" s="132"/>
      <c r="BM247" s="91"/>
      <c r="BN247" s="132"/>
      <c r="BO247" s="68">
        <f t="shared" si="274"/>
        <v>0</v>
      </c>
      <c r="BP247" s="132"/>
      <c r="BQ247" s="72">
        <f t="shared" si="275"/>
        <v>0</v>
      </c>
      <c r="BR247" s="132"/>
      <c r="BS247" s="72">
        <f t="shared" si="251"/>
        <v>0</v>
      </c>
      <c r="BT247" s="72"/>
      <c r="BU247" s="326">
        <f t="shared" si="304"/>
        <v>0</v>
      </c>
      <c r="BV247" s="326">
        <f t="shared" si="276"/>
        <v>0</v>
      </c>
      <c r="BW247" s="326">
        <f t="shared" si="277"/>
        <v>0</v>
      </c>
      <c r="BX247" s="326">
        <f t="shared" si="278"/>
        <v>0</v>
      </c>
      <c r="BY247" s="326">
        <f t="shared" si="279"/>
        <v>0</v>
      </c>
      <c r="BZ247" s="326">
        <f t="shared" si="305"/>
        <v>0</v>
      </c>
      <c r="CA247" s="329">
        <f t="shared" si="280"/>
        <v>0</v>
      </c>
      <c r="CB247" s="132"/>
      <c r="CC247" s="71">
        <v>234</v>
      </c>
      <c r="CD247" s="68">
        <f t="shared" si="281"/>
        <v>0</v>
      </c>
      <c r="CE247" s="132"/>
      <c r="CF247" s="68">
        <f t="shared" si="282"/>
        <v>0</v>
      </c>
      <c r="CG247" s="132"/>
      <c r="CH247" s="91"/>
      <c r="CI247" s="132"/>
      <c r="CJ247" s="68">
        <f t="shared" si="283"/>
        <v>0</v>
      </c>
      <c r="CK247" s="132"/>
      <c r="CL247" s="72">
        <f t="shared" si="284"/>
        <v>0</v>
      </c>
      <c r="CM247" s="132"/>
      <c r="CN247" s="72">
        <f t="shared" si="252"/>
        <v>0</v>
      </c>
      <c r="CO247" s="132"/>
      <c r="CP247" s="326">
        <f t="shared" si="306"/>
        <v>0</v>
      </c>
      <c r="CQ247" s="326">
        <f t="shared" si="307"/>
        <v>0</v>
      </c>
      <c r="CR247" s="326">
        <f t="shared" si="308"/>
        <v>0</v>
      </c>
      <c r="CS247" s="326">
        <f t="shared" si="285"/>
        <v>0</v>
      </c>
      <c r="CT247" s="326">
        <f t="shared" si="286"/>
        <v>0</v>
      </c>
      <c r="CU247" s="326">
        <f t="shared" si="309"/>
        <v>0</v>
      </c>
      <c r="CV247" s="329">
        <f t="shared" si="287"/>
        <v>0</v>
      </c>
      <c r="CW247" s="69"/>
      <c r="CX247" s="71">
        <v>234</v>
      </c>
      <c r="CY247" s="68">
        <f t="shared" si="288"/>
        <v>0</v>
      </c>
      <c r="CZ247" s="132"/>
      <c r="DA247" s="68">
        <f t="shared" si="289"/>
        <v>0</v>
      </c>
      <c r="DB247" s="132"/>
      <c r="DC247" s="91"/>
      <c r="DD247" s="132"/>
      <c r="DE247" s="68">
        <f t="shared" si="290"/>
        <v>0</v>
      </c>
      <c r="DF247" s="132"/>
      <c r="DG247" s="72">
        <f t="shared" si="291"/>
        <v>0</v>
      </c>
      <c r="DH247" s="132"/>
      <c r="DI247" s="72">
        <f t="shared" si="253"/>
        <v>0</v>
      </c>
      <c r="DJ247" s="72"/>
      <c r="DK247" s="326">
        <f t="shared" si="310"/>
        <v>0</v>
      </c>
      <c r="DL247" s="326">
        <f t="shared" si="311"/>
        <v>0</v>
      </c>
      <c r="DM247" s="326">
        <f t="shared" si="292"/>
        <v>0</v>
      </c>
      <c r="DN247" s="326">
        <f t="shared" si="293"/>
        <v>0</v>
      </c>
      <c r="DO247" s="326">
        <f t="shared" si="294"/>
        <v>0</v>
      </c>
      <c r="DP247" s="326">
        <f t="shared" si="312"/>
        <v>0</v>
      </c>
      <c r="DQ247" s="329">
        <f t="shared" si="313"/>
        <v>0</v>
      </c>
      <c r="DR247" s="72"/>
      <c r="DS247" s="372">
        <v>234</v>
      </c>
      <c r="DT247" s="68">
        <f t="shared" si="295"/>
        <v>0</v>
      </c>
      <c r="DV247" s="68">
        <f t="shared" si="296"/>
        <v>0</v>
      </c>
      <c r="DX247" s="91"/>
      <c r="DZ247" s="68">
        <f t="shared" si="297"/>
        <v>0</v>
      </c>
      <c r="EA247" s="132"/>
      <c r="EB247" s="72">
        <f t="shared" si="298"/>
        <v>0</v>
      </c>
      <c r="EC247" s="132"/>
      <c r="ED247" s="72">
        <f t="shared" si="254"/>
        <v>0</v>
      </c>
      <c r="EF247" s="364">
        <f t="shared" si="314"/>
        <v>0</v>
      </c>
      <c r="EG247" s="95">
        <f t="shared" si="315"/>
        <v>0</v>
      </c>
      <c r="EH247" s="379">
        <f>(INDEX('30 year Cash Flow'!$H$50:$AK$50,1,'Monthly Loan Amortization'!A247)/12)*$DV$9</f>
        <v>0</v>
      </c>
      <c r="EI247" s="326">
        <f t="shared" si="316"/>
        <v>0</v>
      </c>
      <c r="EJ247" s="326">
        <f t="shared" si="321"/>
        <v>0</v>
      </c>
      <c r="EK247" s="326">
        <f t="shared" si="317"/>
        <v>0</v>
      </c>
      <c r="EL247" s="329">
        <f t="shared" ref="EL247:EL310" si="324">IF(EF247-EJ247&lt;0,0,IF(EJ247&lt;0,EF247,EF247-EJ247))</f>
        <v>0</v>
      </c>
      <c r="EM247" s="329"/>
      <c r="EN247" s="372">
        <v>234</v>
      </c>
      <c r="EO247" s="95">
        <f t="shared" si="299"/>
        <v>0</v>
      </c>
      <c r="EP247" s="132"/>
      <c r="EQ247" s="95">
        <f t="shared" si="300"/>
        <v>0</v>
      </c>
      <c r="ER247" s="132"/>
      <c r="ES247" s="91"/>
      <c r="ET247" s="132"/>
      <c r="EU247" s="95">
        <f t="shared" si="301"/>
        <v>0</v>
      </c>
      <c r="EV247" s="132"/>
      <c r="EW247" s="327">
        <f t="shared" si="302"/>
        <v>0</v>
      </c>
      <c r="EX247" s="132"/>
      <c r="EY247" s="327">
        <f t="shared" si="255"/>
        <v>0</v>
      </c>
      <c r="EZ247" s="132"/>
      <c r="FA247" s="364">
        <f t="shared" si="318"/>
        <v>0</v>
      </c>
      <c r="FB247" s="95">
        <f t="shared" si="319"/>
        <v>0</v>
      </c>
      <c r="FC247" s="379">
        <f>(INDEX('30 year Cash Flow'!$H$50:$AK$50,1,'Monthly Loan Amortization'!A247)/12)*$EQ$9</f>
        <v>0</v>
      </c>
      <c r="FD247" s="326">
        <f t="shared" si="322"/>
        <v>0</v>
      </c>
      <c r="FE247" s="326">
        <f t="shared" si="323"/>
        <v>0</v>
      </c>
      <c r="FF247" s="326">
        <f t="shared" si="320"/>
        <v>0</v>
      </c>
      <c r="FG247" s="329">
        <f t="shared" ref="FG247:FG310" si="325">IF(FA247-FE247&lt;0,0,IF(FE247&lt;0,FA247,FA247-FE247))</f>
        <v>0</v>
      </c>
    </row>
    <row r="248" spans="1:163" x14ac:dyDescent="0.25">
      <c r="A248" s="132">
        <f t="shared" si="303"/>
        <v>20</v>
      </c>
      <c r="B248" s="71">
        <v>235</v>
      </c>
      <c r="C248" s="68">
        <f t="shared" si="256"/>
        <v>0</v>
      </c>
      <c r="E248" s="68">
        <f t="shared" si="257"/>
        <v>0</v>
      </c>
      <c r="G248" s="91"/>
      <c r="I248" s="68">
        <f t="shared" si="258"/>
        <v>0</v>
      </c>
      <c r="K248" s="72">
        <f t="shared" si="259"/>
        <v>0</v>
      </c>
      <c r="M248" s="72">
        <f t="shared" si="247"/>
        <v>0</v>
      </c>
      <c r="N248" s="66"/>
      <c r="O248" s="69"/>
      <c r="Q248" s="71">
        <v>235</v>
      </c>
      <c r="R248" s="68">
        <f t="shared" si="260"/>
        <v>0</v>
      </c>
      <c r="T248" s="68">
        <f t="shared" si="261"/>
        <v>0</v>
      </c>
      <c r="V248" s="91"/>
      <c r="X248" s="68">
        <f t="shared" si="262"/>
        <v>0</v>
      </c>
      <c r="Z248" s="72">
        <f t="shared" si="263"/>
        <v>0</v>
      </c>
      <c r="AB248" s="72" t="e">
        <f t="shared" si="248"/>
        <v>#REF!</v>
      </c>
      <c r="AD248" s="69"/>
      <c r="AF248" s="71">
        <v>235</v>
      </c>
      <c r="AG248" s="68">
        <f t="shared" si="264"/>
        <v>0</v>
      </c>
      <c r="AI248" s="68">
        <f t="shared" si="265"/>
        <v>0</v>
      </c>
      <c r="AK248" s="91"/>
      <c r="AM248" s="68">
        <f t="shared" si="266"/>
        <v>0</v>
      </c>
      <c r="AO248" s="72">
        <f t="shared" si="267"/>
        <v>0</v>
      </c>
      <c r="AQ248" s="72" t="e">
        <f t="shared" si="249"/>
        <v>#REF!</v>
      </c>
      <c r="AS248" s="69"/>
      <c r="AU248" s="71">
        <v>235</v>
      </c>
      <c r="AV248" s="68">
        <f t="shared" si="268"/>
        <v>0</v>
      </c>
      <c r="AX248" s="68">
        <f t="shared" si="269"/>
        <v>0</v>
      </c>
      <c r="AZ248" s="91"/>
      <c r="BB248" s="68">
        <f t="shared" si="270"/>
        <v>0</v>
      </c>
      <c r="BD248" s="72">
        <f t="shared" si="271"/>
        <v>0</v>
      </c>
      <c r="BF248" s="72" t="e">
        <f t="shared" si="250"/>
        <v>#REF!</v>
      </c>
      <c r="BG248" s="72"/>
      <c r="BH248" s="71">
        <v>235</v>
      </c>
      <c r="BI248" s="68">
        <f t="shared" si="272"/>
        <v>0</v>
      </c>
      <c r="BJ248" s="132"/>
      <c r="BK248" s="68">
        <f t="shared" si="273"/>
        <v>0</v>
      </c>
      <c r="BL248" s="132"/>
      <c r="BM248" s="91"/>
      <c r="BN248" s="132"/>
      <c r="BO248" s="68">
        <f t="shared" si="274"/>
        <v>0</v>
      </c>
      <c r="BP248" s="132"/>
      <c r="BQ248" s="72">
        <f t="shared" si="275"/>
        <v>0</v>
      </c>
      <c r="BR248" s="132"/>
      <c r="BS248" s="72">
        <f t="shared" si="251"/>
        <v>0</v>
      </c>
      <c r="BT248" s="72"/>
      <c r="BU248" s="326">
        <f t="shared" si="304"/>
        <v>0</v>
      </c>
      <c r="BV248" s="326">
        <f t="shared" si="276"/>
        <v>0</v>
      </c>
      <c r="BW248" s="326">
        <f t="shared" si="277"/>
        <v>0</v>
      </c>
      <c r="BX248" s="326">
        <f t="shared" si="278"/>
        <v>0</v>
      </c>
      <c r="BY248" s="326">
        <f t="shared" si="279"/>
        <v>0</v>
      </c>
      <c r="BZ248" s="326">
        <f t="shared" si="305"/>
        <v>0</v>
      </c>
      <c r="CA248" s="329">
        <f t="shared" si="280"/>
        <v>0</v>
      </c>
      <c r="CB248" s="132"/>
      <c r="CC248" s="71">
        <v>235</v>
      </c>
      <c r="CD248" s="68">
        <f t="shared" si="281"/>
        <v>0</v>
      </c>
      <c r="CE248" s="132"/>
      <c r="CF248" s="68">
        <f t="shared" si="282"/>
        <v>0</v>
      </c>
      <c r="CG248" s="132"/>
      <c r="CH248" s="91"/>
      <c r="CI248" s="132"/>
      <c r="CJ248" s="68">
        <f t="shared" si="283"/>
        <v>0</v>
      </c>
      <c r="CK248" s="132"/>
      <c r="CL248" s="72">
        <f t="shared" si="284"/>
        <v>0</v>
      </c>
      <c r="CM248" s="132"/>
      <c r="CN248" s="72">
        <f t="shared" si="252"/>
        <v>0</v>
      </c>
      <c r="CO248" s="132"/>
      <c r="CP248" s="326">
        <f t="shared" si="306"/>
        <v>0</v>
      </c>
      <c r="CQ248" s="326">
        <f t="shared" si="307"/>
        <v>0</v>
      </c>
      <c r="CR248" s="326">
        <f t="shared" si="308"/>
        <v>0</v>
      </c>
      <c r="CS248" s="326">
        <f t="shared" si="285"/>
        <v>0</v>
      </c>
      <c r="CT248" s="326">
        <f t="shared" si="286"/>
        <v>0</v>
      </c>
      <c r="CU248" s="326">
        <f t="shared" si="309"/>
        <v>0</v>
      </c>
      <c r="CV248" s="329">
        <f t="shared" si="287"/>
        <v>0</v>
      </c>
      <c r="CW248" s="69"/>
      <c r="CX248" s="71">
        <v>235</v>
      </c>
      <c r="CY248" s="68">
        <f t="shared" si="288"/>
        <v>0</v>
      </c>
      <c r="CZ248" s="132"/>
      <c r="DA248" s="68">
        <f t="shared" si="289"/>
        <v>0</v>
      </c>
      <c r="DB248" s="132"/>
      <c r="DC248" s="91"/>
      <c r="DD248" s="132"/>
      <c r="DE248" s="68">
        <f t="shared" si="290"/>
        <v>0</v>
      </c>
      <c r="DF248" s="132"/>
      <c r="DG248" s="72">
        <f t="shared" si="291"/>
        <v>0</v>
      </c>
      <c r="DH248" s="132"/>
      <c r="DI248" s="72">
        <f t="shared" si="253"/>
        <v>0</v>
      </c>
      <c r="DJ248" s="72"/>
      <c r="DK248" s="326">
        <f t="shared" si="310"/>
        <v>0</v>
      </c>
      <c r="DL248" s="326">
        <f t="shared" si="311"/>
        <v>0</v>
      </c>
      <c r="DM248" s="326">
        <f t="shared" si="292"/>
        <v>0</v>
      </c>
      <c r="DN248" s="326">
        <f t="shared" si="293"/>
        <v>0</v>
      </c>
      <c r="DO248" s="326">
        <f t="shared" si="294"/>
        <v>0</v>
      </c>
      <c r="DP248" s="326">
        <f t="shared" si="312"/>
        <v>0</v>
      </c>
      <c r="DQ248" s="329">
        <f t="shared" si="313"/>
        <v>0</v>
      </c>
      <c r="DR248" s="72"/>
      <c r="DS248" s="372">
        <v>235</v>
      </c>
      <c r="DT248" s="68">
        <f t="shared" si="295"/>
        <v>0</v>
      </c>
      <c r="DV248" s="68">
        <f t="shared" si="296"/>
        <v>0</v>
      </c>
      <c r="DX248" s="91"/>
      <c r="DZ248" s="68">
        <f t="shared" si="297"/>
        <v>0</v>
      </c>
      <c r="EA248" s="132"/>
      <c r="EB248" s="72">
        <f t="shared" si="298"/>
        <v>0</v>
      </c>
      <c r="EC248" s="132"/>
      <c r="ED248" s="72">
        <f t="shared" si="254"/>
        <v>0</v>
      </c>
      <c r="EF248" s="364">
        <f t="shared" si="314"/>
        <v>0</v>
      </c>
      <c r="EG248" s="95">
        <f t="shared" si="315"/>
        <v>0</v>
      </c>
      <c r="EH248" s="379">
        <f>(INDEX('30 year Cash Flow'!$H$50:$AK$50,1,'Monthly Loan Amortization'!A248)/12)*$DV$9</f>
        <v>0</v>
      </c>
      <c r="EI248" s="326">
        <f t="shared" si="316"/>
        <v>0</v>
      </c>
      <c r="EJ248" s="326">
        <f t="shared" si="321"/>
        <v>0</v>
      </c>
      <c r="EK248" s="326">
        <f t="shared" si="317"/>
        <v>0</v>
      </c>
      <c r="EL248" s="329">
        <f t="shared" si="324"/>
        <v>0</v>
      </c>
      <c r="EM248" s="329"/>
      <c r="EN248" s="372">
        <v>235</v>
      </c>
      <c r="EO248" s="95">
        <f t="shared" si="299"/>
        <v>0</v>
      </c>
      <c r="EP248" s="132"/>
      <c r="EQ248" s="95">
        <f t="shared" si="300"/>
        <v>0</v>
      </c>
      <c r="ER248" s="132"/>
      <c r="ES248" s="91"/>
      <c r="ET248" s="132"/>
      <c r="EU248" s="95">
        <f t="shared" si="301"/>
        <v>0</v>
      </c>
      <c r="EV248" s="132"/>
      <c r="EW248" s="327">
        <f t="shared" si="302"/>
        <v>0</v>
      </c>
      <c r="EX248" s="132"/>
      <c r="EY248" s="327">
        <f t="shared" si="255"/>
        <v>0</v>
      </c>
      <c r="EZ248" s="132"/>
      <c r="FA248" s="364">
        <f t="shared" si="318"/>
        <v>0</v>
      </c>
      <c r="FB248" s="95">
        <f t="shared" si="319"/>
        <v>0</v>
      </c>
      <c r="FC248" s="379">
        <f>(INDEX('30 year Cash Flow'!$H$50:$AK$50,1,'Monthly Loan Amortization'!A248)/12)*$EQ$9</f>
        <v>0</v>
      </c>
      <c r="FD248" s="326">
        <f t="shared" si="322"/>
        <v>0</v>
      </c>
      <c r="FE248" s="326">
        <f t="shared" si="323"/>
        <v>0</v>
      </c>
      <c r="FF248" s="326">
        <f t="shared" si="320"/>
        <v>0</v>
      </c>
      <c r="FG248" s="329">
        <f t="shared" si="325"/>
        <v>0</v>
      </c>
    </row>
    <row r="249" spans="1:163" x14ac:dyDescent="0.25">
      <c r="A249" s="132">
        <f t="shared" si="303"/>
        <v>20</v>
      </c>
      <c r="B249" s="71">
        <v>236</v>
      </c>
      <c r="C249" s="68">
        <f t="shared" si="256"/>
        <v>0</v>
      </c>
      <c r="E249" s="68">
        <f t="shared" si="257"/>
        <v>0</v>
      </c>
      <c r="G249" s="91"/>
      <c r="I249" s="68">
        <f t="shared" si="258"/>
        <v>0</v>
      </c>
      <c r="K249" s="72">
        <f t="shared" si="259"/>
        <v>0</v>
      </c>
      <c r="M249" s="72">
        <f t="shared" si="247"/>
        <v>0</v>
      </c>
      <c r="N249" s="66"/>
      <c r="O249" s="69"/>
      <c r="Q249" s="71">
        <v>236</v>
      </c>
      <c r="R249" s="68">
        <f t="shared" si="260"/>
        <v>0</v>
      </c>
      <c r="T249" s="68">
        <f t="shared" si="261"/>
        <v>0</v>
      </c>
      <c r="V249" s="91"/>
      <c r="X249" s="68">
        <f t="shared" si="262"/>
        <v>0</v>
      </c>
      <c r="Z249" s="72">
        <f t="shared" si="263"/>
        <v>0</v>
      </c>
      <c r="AB249" s="72" t="e">
        <f t="shared" si="248"/>
        <v>#REF!</v>
      </c>
      <c r="AD249" s="69"/>
      <c r="AF249" s="71">
        <v>236</v>
      </c>
      <c r="AG249" s="68">
        <f t="shared" si="264"/>
        <v>0</v>
      </c>
      <c r="AI249" s="68">
        <f t="shared" si="265"/>
        <v>0</v>
      </c>
      <c r="AK249" s="91"/>
      <c r="AM249" s="68">
        <f t="shared" si="266"/>
        <v>0</v>
      </c>
      <c r="AO249" s="72">
        <f t="shared" si="267"/>
        <v>0</v>
      </c>
      <c r="AQ249" s="72" t="e">
        <f t="shared" si="249"/>
        <v>#REF!</v>
      </c>
      <c r="AS249" s="69"/>
      <c r="AU249" s="71">
        <v>236</v>
      </c>
      <c r="AV249" s="68">
        <f t="shared" si="268"/>
        <v>0</v>
      </c>
      <c r="AX249" s="68">
        <f t="shared" si="269"/>
        <v>0</v>
      </c>
      <c r="AZ249" s="91"/>
      <c r="BB249" s="68">
        <f t="shared" si="270"/>
        <v>0</v>
      </c>
      <c r="BD249" s="72">
        <f t="shared" si="271"/>
        <v>0</v>
      </c>
      <c r="BF249" s="72" t="e">
        <f t="shared" si="250"/>
        <v>#REF!</v>
      </c>
      <c r="BG249" s="72"/>
      <c r="BH249" s="71">
        <v>236</v>
      </c>
      <c r="BI249" s="68">
        <f t="shared" si="272"/>
        <v>0</v>
      </c>
      <c r="BJ249" s="132"/>
      <c r="BK249" s="68">
        <f t="shared" si="273"/>
        <v>0</v>
      </c>
      <c r="BL249" s="132"/>
      <c r="BM249" s="91"/>
      <c r="BN249" s="132"/>
      <c r="BO249" s="68">
        <f t="shared" si="274"/>
        <v>0</v>
      </c>
      <c r="BP249" s="132"/>
      <c r="BQ249" s="72">
        <f t="shared" si="275"/>
        <v>0</v>
      </c>
      <c r="BR249" s="132"/>
      <c r="BS249" s="72">
        <f t="shared" si="251"/>
        <v>0</v>
      </c>
      <c r="BT249" s="72"/>
      <c r="BU249" s="326">
        <f t="shared" si="304"/>
        <v>0</v>
      </c>
      <c r="BV249" s="326">
        <f t="shared" si="276"/>
        <v>0</v>
      </c>
      <c r="BW249" s="326">
        <f t="shared" si="277"/>
        <v>0</v>
      </c>
      <c r="BX249" s="326">
        <f t="shared" si="278"/>
        <v>0</v>
      </c>
      <c r="BY249" s="326">
        <f t="shared" si="279"/>
        <v>0</v>
      </c>
      <c r="BZ249" s="326">
        <f t="shared" si="305"/>
        <v>0</v>
      </c>
      <c r="CA249" s="329">
        <f t="shared" si="280"/>
        <v>0</v>
      </c>
      <c r="CB249" s="132"/>
      <c r="CC249" s="71">
        <v>236</v>
      </c>
      <c r="CD249" s="68">
        <f t="shared" si="281"/>
        <v>0</v>
      </c>
      <c r="CE249" s="132"/>
      <c r="CF249" s="68">
        <f t="shared" si="282"/>
        <v>0</v>
      </c>
      <c r="CG249" s="132"/>
      <c r="CH249" s="91"/>
      <c r="CI249" s="132"/>
      <c r="CJ249" s="68">
        <f t="shared" si="283"/>
        <v>0</v>
      </c>
      <c r="CK249" s="132"/>
      <c r="CL249" s="72">
        <f t="shared" si="284"/>
        <v>0</v>
      </c>
      <c r="CM249" s="132"/>
      <c r="CN249" s="72">
        <f t="shared" si="252"/>
        <v>0</v>
      </c>
      <c r="CO249" s="132"/>
      <c r="CP249" s="326">
        <f t="shared" si="306"/>
        <v>0</v>
      </c>
      <c r="CQ249" s="326">
        <f t="shared" si="307"/>
        <v>0</v>
      </c>
      <c r="CR249" s="326">
        <f t="shared" si="308"/>
        <v>0</v>
      </c>
      <c r="CS249" s="326">
        <f t="shared" si="285"/>
        <v>0</v>
      </c>
      <c r="CT249" s="326">
        <f t="shared" si="286"/>
        <v>0</v>
      </c>
      <c r="CU249" s="326">
        <f t="shared" si="309"/>
        <v>0</v>
      </c>
      <c r="CV249" s="329">
        <f t="shared" si="287"/>
        <v>0</v>
      </c>
      <c r="CW249" s="69"/>
      <c r="CX249" s="71">
        <v>236</v>
      </c>
      <c r="CY249" s="68">
        <f t="shared" si="288"/>
        <v>0</v>
      </c>
      <c r="CZ249" s="132"/>
      <c r="DA249" s="68">
        <f t="shared" si="289"/>
        <v>0</v>
      </c>
      <c r="DB249" s="132"/>
      <c r="DC249" s="91"/>
      <c r="DD249" s="132"/>
      <c r="DE249" s="68">
        <f t="shared" si="290"/>
        <v>0</v>
      </c>
      <c r="DF249" s="132"/>
      <c r="DG249" s="72">
        <f t="shared" si="291"/>
        <v>0</v>
      </c>
      <c r="DH249" s="132"/>
      <c r="DI249" s="72">
        <f t="shared" si="253"/>
        <v>0</v>
      </c>
      <c r="DJ249" s="72"/>
      <c r="DK249" s="326">
        <f t="shared" si="310"/>
        <v>0</v>
      </c>
      <c r="DL249" s="326">
        <f t="shared" si="311"/>
        <v>0</v>
      </c>
      <c r="DM249" s="326">
        <f t="shared" si="292"/>
        <v>0</v>
      </c>
      <c r="DN249" s="326">
        <f t="shared" si="293"/>
        <v>0</v>
      </c>
      <c r="DO249" s="326">
        <f t="shared" si="294"/>
        <v>0</v>
      </c>
      <c r="DP249" s="326">
        <f t="shared" si="312"/>
        <v>0</v>
      </c>
      <c r="DQ249" s="329">
        <f t="shared" si="313"/>
        <v>0</v>
      </c>
      <c r="DR249" s="72"/>
      <c r="DS249" s="372">
        <v>236</v>
      </c>
      <c r="DT249" s="68">
        <f t="shared" si="295"/>
        <v>0</v>
      </c>
      <c r="DV249" s="68">
        <f t="shared" si="296"/>
        <v>0</v>
      </c>
      <c r="DX249" s="91"/>
      <c r="DZ249" s="68">
        <f t="shared" si="297"/>
        <v>0</v>
      </c>
      <c r="EA249" s="132"/>
      <c r="EB249" s="72">
        <f t="shared" si="298"/>
        <v>0</v>
      </c>
      <c r="EC249" s="132"/>
      <c r="ED249" s="72">
        <f t="shared" si="254"/>
        <v>0</v>
      </c>
      <c r="EF249" s="364">
        <f t="shared" si="314"/>
        <v>0</v>
      </c>
      <c r="EG249" s="95">
        <f t="shared" si="315"/>
        <v>0</v>
      </c>
      <c r="EH249" s="379">
        <f>(INDEX('30 year Cash Flow'!$H$50:$AK$50,1,'Monthly Loan Amortization'!A249)/12)*$DV$9</f>
        <v>0</v>
      </c>
      <c r="EI249" s="326">
        <f t="shared" si="316"/>
        <v>0</v>
      </c>
      <c r="EJ249" s="326">
        <f t="shared" si="321"/>
        <v>0</v>
      </c>
      <c r="EK249" s="326">
        <f t="shared" si="317"/>
        <v>0</v>
      </c>
      <c r="EL249" s="329">
        <f t="shared" si="324"/>
        <v>0</v>
      </c>
      <c r="EM249" s="329"/>
      <c r="EN249" s="372">
        <v>236</v>
      </c>
      <c r="EO249" s="95">
        <f t="shared" si="299"/>
        <v>0</v>
      </c>
      <c r="EP249" s="132"/>
      <c r="EQ249" s="95">
        <f t="shared" si="300"/>
        <v>0</v>
      </c>
      <c r="ER249" s="132"/>
      <c r="ES249" s="91"/>
      <c r="ET249" s="132"/>
      <c r="EU249" s="95">
        <f t="shared" si="301"/>
        <v>0</v>
      </c>
      <c r="EV249" s="132"/>
      <c r="EW249" s="327">
        <f t="shared" si="302"/>
        <v>0</v>
      </c>
      <c r="EX249" s="132"/>
      <c r="EY249" s="327">
        <f t="shared" si="255"/>
        <v>0</v>
      </c>
      <c r="EZ249" s="132"/>
      <c r="FA249" s="364">
        <f t="shared" si="318"/>
        <v>0</v>
      </c>
      <c r="FB249" s="95">
        <f t="shared" si="319"/>
        <v>0</v>
      </c>
      <c r="FC249" s="379">
        <f>(INDEX('30 year Cash Flow'!$H$50:$AK$50,1,'Monthly Loan Amortization'!A249)/12)*$EQ$9</f>
        <v>0</v>
      </c>
      <c r="FD249" s="326">
        <f t="shared" si="322"/>
        <v>0</v>
      </c>
      <c r="FE249" s="326">
        <f t="shared" si="323"/>
        <v>0</v>
      </c>
      <c r="FF249" s="326">
        <f t="shared" si="320"/>
        <v>0</v>
      </c>
      <c r="FG249" s="329">
        <f t="shared" si="325"/>
        <v>0</v>
      </c>
    </row>
    <row r="250" spans="1:163" x14ac:dyDescent="0.25">
      <c r="A250" s="132">
        <f t="shared" si="303"/>
        <v>20</v>
      </c>
      <c r="B250" s="71">
        <v>237</v>
      </c>
      <c r="C250" s="68">
        <f t="shared" si="256"/>
        <v>0</v>
      </c>
      <c r="E250" s="68">
        <f t="shared" si="257"/>
        <v>0</v>
      </c>
      <c r="G250" s="91"/>
      <c r="I250" s="68">
        <f t="shared" si="258"/>
        <v>0</v>
      </c>
      <c r="K250" s="72">
        <f t="shared" si="259"/>
        <v>0</v>
      </c>
      <c r="M250" s="72">
        <f t="shared" si="247"/>
        <v>0</v>
      </c>
      <c r="N250" s="66"/>
      <c r="O250" s="69"/>
      <c r="Q250" s="71">
        <v>237</v>
      </c>
      <c r="R250" s="68">
        <f t="shared" si="260"/>
        <v>0</v>
      </c>
      <c r="T250" s="68">
        <f t="shared" si="261"/>
        <v>0</v>
      </c>
      <c r="V250" s="91"/>
      <c r="X250" s="68">
        <f t="shared" si="262"/>
        <v>0</v>
      </c>
      <c r="Z250" s="72">
        <f t="shared" si="263"/>
        <v>0</v>
      </c>
      <c r="AB250" s="72" t="e">
        <f t="shared" si="248"/>
        <v>#REF!</v>
      </c>
      <c r="AD250" s="69"/>
      <c r="AF250" s="71">
        <v>237</v>
      </c>
      <c r="AG250" s="68">
        <f t="shared" si="264"/>
        <v>0</v>
      </c>
      <c r="AI250" s="68">
        <f t="shared" si="265"/>
        <v>0</v>
      </c>
      <c r="AK250" s="91"/>
      <c r="AM250" s="68">
        <f t="shared" si="266"/>
        <v>0</v>
      </c>
      <c r="AO250" s="72">
        <f t="shared" si="267"/>
        <v>0</v>
      </c>
      <c r="AQ250" s="72" t="e">
        <f t="shared" si="249"/>
        <v>#REF!</v>
      </c>
      <c r="AS250" s="69"/>
      <c r="AU250" s="71">
        <v>237</v>
      </c>
      <c r="AV250" s="68">
        <f t="shared" si="268"/>
        <v>0</v>
      </c>
      <c r="AX250" s="68">
        <f t="shared" si="269"/>
        <v>0</v>
      </c>
      <c r="AZ250" s="91"/>
      <c r="BB250" s="68">
        <f t="shared" si="270"/>
        <v>0</v>
      </c>
      <c r="BD250" s="72">
        <f t="shared" si="271"/>
        <v>0</v>
      </c>
      <c r="BF250" s="72" t="e">
        <f t="shared" si="250"/>
        <v>#REF!</v>
      </c>
      <c r="BG250" s="72"/>
      <c r="BH250" s="71">
        <v>237</v>
      </c>
      <c r="BI250" s="68">
        <f t="shared" si="272"/>
        <v>0</v>
      </c>
      <c r="BJ250" s="132"/>
      <c r="BK250" s="68">
        <f t="shared" si="273"/>
        <v>0</v>
      </c>
      <c r="BL250" s="132"/>
      <c r="BM250" s="91"/>
      <c r="BN250" s="132"/>
      <c r="BO250" s="68">
        <f t="shared" si="274"/>
        <v>0</v>
      </c>
      <c r="BP250" s="132"/>
      <c r="BQ250" s="72">
        <f t="shared" si="275"/>
        <v>0</v>
      </c>
      <c r="BR250" s="132"/>
      <c r="BS250" s="72">
        <f t="shared" si="251"/>
        <v>0</v>
      </c>
      <c r="BT250" s="72"/>
      <c r="BU250" s="326">
        <f t="shared" si="304"/>
        <v>0</v>
      </c>
      <c r="BV250" s="326">
        <f t="shared" si="276"/>
        <v>0</v>
      </c>
      <c r="BW250" s="326">
        <f t="shared" si="277"/>
        <v>0</v>
      </c>
      <c r="BX250" s="326">
        <f t="shared" si="278"/>
        <v>0</v>
      </c>
      <c r="BY250" s="326">
        <f t="shared" si="279"/>
        <v>0</v>
      </c>
      <c r="BZ250" s="326">
        <f t="shared" si="305"/>
        <v>0</v>
      </c>
      <c r="CA250" s="329">
        <f t="shared" si="280"/>
        <v>0</v>
      </c>
      <c r="CB250" s="132"/>
      <c r="CC250" s="71">
        <v>237</v>
      </c>
      <c r="CD250" s="68">
        <f t="shared" si="281"/>
        <v>0</v>
      </c>
      <c r="CE250" s="132"/>
      <c r="CF250" s="68">
        <f t="shared" si="282"/>
        <v>0</v>
      </c>
      <c r="CG250" s="132"/>
      <c r="CH250" s="91"/>
      <c r="CI250" s="132"/>
      <c r="CJ250" s="68">
        <f t="shared" si="283"/>
        <v>0</v>
      </c>
      <c r="CK250" s="132"/>
      <c r="CL250" s="72">
        <f t="shared" si="284"/>
        <v>0</v>
      </c>
      <c r="CM250" s="132"/>
      <c r="CN250" s="72">
        <f t="shared" si="252"/>
        <v>0</v>
      </c>
      <c r="CO250" s="132"/>
      <c r="CP250" s="326">
        <f t="shared" si="306"/>
        <v>0</v>
      </c>
      <c r="CQ250" s="326">
        <f t="shared" si="307"/>
        <v>0</v>
      </c>
      <c r="CR250" s="326">
        <f t="shared" si="308"/>
        <v>0</v>
      </c>
      <c r="CS250" s="326">
        <f t="shared" si="285"/>
        <v>0</v>
      </c>
      <c r="CT250" s="326">
        <f t="shared" si="286"/>
        <v>0</v>
      </c>
      <c r="CU250" s="326">
        <f t="shared" si="309"/>
        <v>0</v>
      </c>
      <c r="CV250" s="329">
        <f t="shared" si="287"/>
        <v>0</v>
      </c>
      <c r="CW250" s="69"/>
      <c r="CX250" s="71">
        <v>237</v>
      </c>
      <c r="CY250" s="68">
        <f t="shared" si="288"/>
        <v>0</v>
      </c>
      <c r="CZ250" s="132"/>
      <c r="DA250" s="68">
        <f t="shared" si="289"/>
        <v>0</v>
      </c>
      <c r="DB250" s="132"/>
      <c r="DC250" s="91"/>
      <c r="DD250" s="132"/>
      <c r="DE250" s="68">
        <f t="shared" si="290"/>
        <v>0</v>
      </c>
      <c r="DF250" s="132"/>
      <c r="DG250" s="72">
        <f t="shared" si="291"/>
        <v>0</v>
      </c>
      <c r="DH250" s="132"/>
      <c r="DI250" s="72">
        <f t="shared" si="253"/>
        <v>0</v>
      </c>
      <c r="DJ250" s="72"/>
      <c r="DK250" s="326">
        <f t="shared" si="310"/>
        <v>0</v>
      </c>
      <c r="DL250" s="326">
        <f t="shared" si="311"/>
        <v>0</v>
      </c>
      <c r="DM250" s="326">
        <f t="shared" si="292"/>
        <v>0</v>
      </c>
      <c r="DN250" s="326">
        <f t="shared" si="293"/>
        <v>0</v>
      </c>
      <c r="DO250" s="326">
        <f t="shared" si="294"/>
        <v>0</v>
      </c>
      <c r="DP250" s="326">
        <f t="shared" si="312"/>
        <v>0</v>
      </c>
      <c r="DQ250" s="329">
        <f t="shared" si="313"/>
        <v>0</v>
      </c>
      <c r="DR250" s="72"/>
      <c r="DS250" s="372">
        <v>237</v>
      </c>
      <c r="DT250" s="68">
        <f t="shared" si="295"/>
        <v>0</v>
      </c>
      <c r="DV250" s="68">
        <f t="shared" si="296"/>
        <v>0</v>
      </c>
      <c r="DX250" s="91"/>
      <c r="DZ250" s="68">
        <f t="shared" si="297"/>
        <v>0</v>
      </c>
      <c r="EA250" s="132"/>
      <c r="EB250" s="72">
        <f t="shared" si="298"/>
        <v>0</v>
      </c>
      <c r="EC250" s="132"/>
      <c r="ED250" s="72">
        <f t="shared" si="254"/>
        <v>0</v>
      </c>
      <c r="EF250" s="364">
        <f t="shared" si="314"/>
        <v>0</v>
      </c>
      <c r="EG250" s="95">
        <f t="shared" si="315"/>
        <v>0</v>
      </c>
      <c r="EH250" s="379">
        <f>(INDEX('30 year Cash Flow'!$H$50:$AK$50,1,'Monthly Loan Amortization'!A250)/12)*$DV$9</f>
        <v>0</v>
      </c>
      <c r="EI250" s="326">
        <f t="shared" si="316"/>
        <v>0</v>
      </c>
      <c r="EJ250" s="326">
        <f t="shared" si="321"/>
        <v>0</v>
      </c>
      <c r="EK250" s="326">
        <f t="shared" si="317"/>
        <v>0</v>
      </c>
      <c r="EL250" s="329">
        <f t="shared" si="324"/>
        <v>0</v>
      </c>
      <c r="EM250" s="329"/>
      <c r="EN250" s="372">
        <v>237</v>
      </c>
      <c r="EO250" s="95">
        <f t="shared" si="299"/>
        <v>0</v>
      </c>
      <c r="EP250" s="132"/>
      <c r="EQ250" s="95">
        <f t="shared" si="300"/>
        <v>0</v>
      </c>
      <c r="ER250" s="132"/>
      <c r="ES250" s="91"/>
      <c r="ET250" s="132"/>
      <c r="EU250" s="95">
        <f t="shared" si="301"/>
        <v>0</v>
      </c>
      <c r="EV250" s="132"/>
      <c r="EW250" s="327">
        <f t="shared" si="302"/>
        <v>0</v>
      </c>
      <c r="EX250" s="132"/>
      <c r="EY250" s="327">
        <f t="shared" si="255"/>
        <v>0</v>
      </c>
      <c r="EZ250" s="132"/>
      <c r="FA250" s="364">
        <f t="shared" si="318"/>
        <v>0</v>
      </c>
      <c r="FB250" s="95">
        <f t="shared" si="319"/>
        <v>0</v>
      </c>
      <c r="FC250" s="379">
        <f>(INDEX('30 year Cash Flow'!$H$50:$AK$50,1,'Monthly Loan Amortization'!A250)/12)*$EQ$9</f>
        <v>0</v>
      </c>
      <c r="FD250" s="326">
        <f t="shared" si="322"/>
        <v>0</v>
      </c>
      <c r="FE250" s="326">
        <f t="shared" si="323"/>
        <v>0</v>
      </c>
      <c r="FF250" s="326">
        <f t="shared" si="320"/>
        <v>0</v>
      </c>
      <c r="FG250" s="329">
        <f t="shared" si="325"/>
        <v>0</v>
      </c>
    </row>
    <row r="251" spans="1:163" x14ac:dyDescent="0.25">
      <c r="A251" s="132">
        <f t="shared" si="303"/>
        <v>20</v>
      </c>
      <c r="B251" s="71">
        <v>238</v>
      </c>
      <c r="C251" s="68">
        <f t="shared" si="256"/>
        <v>0</v>
      </c>
      <c r="E251" s="68">
        <f t="shared" si="257"/>
        <v>0</v>
      </c>
      <c r="G251" s="91"/>
      <c r="I251" s="68">
        <f t="shared" si="258"/>
        <v>0</v>
      </c>
      <c r="K251" s="72">
        <f t="shared" si="259"/>
        <v>0</v>
      </c>
      <c r="M251" s="72">
        <f t="shared" si="247"/>
        <v>0</v>
      </c>
      <c r="N251" s="66"/>
      <c r="O251" s="69"/>
      <c r="Q251" s="71">
        <v>238</v>
      </c>
      <c r="R251" s="68">
        <f t="shared" si="260"/>
        <v>0</v>
      </c>
      <c r="T251" s="68">
        <f t="shared" si="261"/>
        <v>0</v>
      </c>
      <c r="V251" s="91"/>
      <c r="X251" s="68">
        <f t="shared" si="262"/>
        <v>0</v>
      </c>
      <c r="Z251" s="72">
        <f t="shared" si="263"/>
        <v>0</v>
      </c>
      <c r="AB251" s="72" t="e">
        <f t="shared" si="248"/>
        <v>#REF!</v>
      </c>
      <c r="AD251" s="69"/>
      <c r="AF251" s="71">
        <v>238</v>
      </c>
      <c r="AG251" s="68">
        <f t="shared" si="264"/>
        <v>0</v>
      </c>
      <c r="AI251" s="68">
        <f t="shared" si="265"/>
        <v>0</v>
      </c>
      <c r="AK251" s="91"/>
      <c r="AM251" s="68">
        <f t="shared" si="266"/>
        <v>0</v>
      </c>
      <c r="AO251" s="72">
        <f t="shared" si="267"/>
        <v>0</v>
      </c>
      <c r="AQ251" s="72" t="e">
        <f t="shared" si="249"/>
        <v>#REF!</v>
      </c>
      <c r="AS251" s="69"/>
      <c r="AU251" s="71">
        <v>238</v>
      </c>
      <c r="AV251" s="68">
        <f t="shared" si="268"/>
        <v>0</v>
      </c>
      <c r="AX251" s="68">
        <f t="shared" si="269"/>
        <v>0</v>
      </c>
      <c r="AZ251" s="91"/>
      <c r="BB251" s="68">
        <f t="shared" si="270"/>
        <v>0</v>
      </c>
      <c r="BD251" s="72">
        <f t="shared" si="271"/>
        <v>0</v>
      </c>
      <c r="BF251" s="72" t="e">
        <f t="shared" si="250"/>
        <v>#REF!</v>
      </c>
      <c r="BG251" s="72"/>
      <c r="BH251" s="71">
        <v>238</v>
      </c>
      <c r="BI251" s="68">
        <f t="shared" si="272"/>
        <v>0</v>
      </c>
      <c r="BJ251" s="132"/>
      <c r="BK251" s="68">
        <f t="shared" si="273"/>
        <v>0</v>
      </c>
      <c r="BL251" s="132"/>
      <c r="BM251" s="91"/>
      <c r="BN251" s="132"/>
      <c r="BO251" s="68">
        <f t="shared" si="274"/>
        <v>0</v>
      </c>
      <c r="BP251" s="132"/>
      <c r="BQ251" s="72">
        <f t="shared" si="275"/>
        <v>0</v>
      </c>
      <c r="BR251" s="132"/>
      <c r="BS251" s="72">
        <f t="shared" si="251"/>
        <v>0</v>
      </c>
      <c r="BT251" s="72"/>
      <c r="BU251" s="326">
        <f t="shared" si="304"/>
        <v>0</v>
      </c>
      <c r="BV251" s="326">
        <f t="shared" si="276"/>
        <v>0</v>
      </c>
      <c r="BW251" s="326">
        <f t="shared" si="277"/>
        <v>0</v>
      </c>
      <c r="BX251" s="326">
        <f t="shared" si="278"/>
        <v>0</v>
      </c>
      <c r="BY251" s="326">
        <f t="shared" si="279"/>
        <v>0</v>
      </c>
      <c r="BZ251" s="326">
        <f t="shared" si="305"/>
        <v>0</v>
      </c>
      <c r="CA251" s="329">
        <f t="shared" si="280"/>
        <v>0</v>
      </c>
      <c r="CB251" s="132"/>
      <c r="CC251" s="71">
        <v>238</v>
      </c>
      <c r="CD251" s="68">
        <f t="shared" si="281"/>
        <v>0</v>
      </c>
      <c r="CE251" s="132"/>
      <c r="CF251" s="68">
        <f t="shared" si="282"/>
        <v>0</v>
      </c>
      <c r="CG251" s="132"/>
      <c r="CH251" s="91"/>
      <c r="CI251" s="132"/>
      <c r="CJ251" s="68">
        <f t="shared" si="283"/>
        <v>0</v>
      </c>
      <c r="CK251" s="132"/>
      <c r="CL251" s="72">
        <f t="shared" si="284"/>
        <v>0</v>
      </c>
      <c r="CM251" s="132"/>
      <c r="CN251" s="72">
        <f t="shared" si="252"/>
        <v>0</v>
      </c>
      <c r="CO251" s="132"/>
      <c r="CP251" s="326">
        <f t="shared" si="306"/>
        <v>0</v>
      </c>
      <c r="CQ251" s="326">
        <f t="shared" si="307"/>
        <v>0</v>
      </c>
      <c r="CR251" s="326">
        <f t="shared" si="308"/>
        <v>0</v>
      </c>
      <c r="CS251" s="326">
        <f t="shared" si="285"/>
        <v>0</v>
      </c>
      <c r="CT251" s="326">
        <f t="shared" si="286"/>
        <v>0</v>
      </c>
      <c r="CU251" s="326">
        <f t="shared" si="309"/>
        <v>0</v>
      </c>
      <c r="CV251" s="329">
        <f t="shared" si="287"/>
        <v>0</v>
      </c>
      <c r="CW251" s="69"/>
      <c r="CX251" s="71">
        <v>238</v>
      </c>
      <c r="CY251" s="68">
        <f t="shared" si="288"/>
        <v>0</v>
      </c>
      <c r="CZ251" s="132"/>
      <c r="DA251" s="68">
        <f t="shared" si="289"/>
        <v>0</v>
      </c>
      <c r="DB251" s="132"/>
      <c r="DC251" s="91"/>
      <c r="DD251" s="132"/>
      <c r="DE251" s="68">
        <f t="shared" si="290"/>
        <v>0</v>
      </c>
      <c r="DF251" s="132"/>
      <c r="DG251" s="72">
        <f t="shared" si="291"/>
        <v>0</v>
      </c>
      <c r="DH251" s="132"/>
      <c r="DI251" s="72">
        <f t="shared" si="253"/>
        <v>0</v>
      </c>
      <c r="DJ251" s="72"/>
      <c r="DK251" s="326">
        <f t="shared" si="310"/>
        <v>0</v>
      </c>
      <c r="DL251" s="326">
        <f t="shared" si="311"/>
        <v>0</v>
      </c>
      <c r="DM251" s="326">
        <f t="shared" si="292"/>
        <v>0</v>
      </c>
      <c r="DN251" s="326">
        <f t="shared" si="293"/>
        <v>0</v>
      </c>
      <c r="DO251" s="326">
        <f t="shared" si="294"/>
        <v>0</v>
      </c>
      <c r="DP251" s="326">
        <f t="shared" si="312"/>
        <v>0</v>
      </c>
      <c r="DQ251" s="329">
        <f t="shared" si="313"/>
        <v>0</v>
      </c>
      <c r="DR251" s="72"/>
      <c r="DS251" s="372">
        <v>238</v>
      </c>
      <c r="DT251" s="68">
        <f t="shared" si="295"/>
        <v>0</v>
      </c>
      <c r="DV251" s="68">
        <f t="shared" si="296"/>
        <v>0</v>
      </c>
      <c r="DX251" s="91"/>
      <c r="DZ251" s="68">
        <f t="shared" si="297"/>
        <v>0</v>
      </c>
      <c r="EA251" s="132"/>
      <c r="EB251" s="72">
        <f t="shared" si="298"/>
        <v>0</v>
      </c>
      <c r="EC251" s="132"/>
      <c r="ED251" s="72">
        <f t="shared" si="254"/>
        <v>0</v>
      </c>
      <c r="EF251" s="364">
        <f t="shared" si="314"/>
        <v>0</v>
      </c>
      <c r="EG251" s="95">
        <f t="shared" si="315"/>
        <v>0</v>
      </c>
      <c r="EH251" s="379">
        <f>(INDEX('30 year Cash Flow'!$H$50:$AK$50,1,'Monthly Loan Amortization'!A251)/12)*$DV$9</f>
        <v>0</v>
      </c>
      <c r="EI251" s="326">
        <f t="shared" si="316"/>
        <v>0</v>
      </c>
      <c r="EJ251" s="326">
        <f t="shared" si="321"/>
        <v>0</v>
      </c>
      <c r="EK251" s="326">
        <f t="shared" si="317"/>
        <v>0</v>
      </c>
      <c r="EL251" s="329">
        <f t="shared" si="324"/>
        <v>0</v>
      </c>
      <c r="EM251" s="329"/>
      <c r="EN251" s="372">
        <v>238</v>
      </c>
      <c r="EO251" s="95">
        <f t="shared" si="299"/>
        <v>0</v>
      </c>
      <c r="EP251" s="132"/>
      <c r="EQ251" s="95">
        <f t="shared" si="300"/>
        <v>0</v>
      </c>
      <c r="ER251" s="132"/>
      <c r="ES251" s="91"/>
      <c r="ET251" s="132"/>
      <c r="EU251" s="95">
        <f t="shared" si="301"/>
        <v>0</v>
      </c>
      <c r="EV251" s="132"/>
      <c r="EW251" s="327">
        <f t="shared" si="302"/>
        <v>0</v>
      </c>
      <c r="EX251" s="132"/>
      <c r="EY251" s="327">
        <f t="shared" si="255"/>
        <v>0</v>
      </c>
      <c r="EZ251" s="132"/>
      <c r="FA251" s="364">
        <f t="shared" si="318"/>
        <v>0</v>
      </c>
      <c r="FB251" s="95">
        <f t="shared" si="319"/>
        <v>0</v>
      </c>
      <c r="FC251" s="379">
        <f>(INDEX('30 year Cash Flow'!$H$50:$AK$50,1,'Monthly Loan Amortization'!A251)/12)*$EQ$9</f>
        <v>0</v>
      </c>
      <c r="FD251" s="326">
        <f t="shared" si="322"/>
        <v>0</v>
      </c>
      <c r="FE251" s="326">
        <f t="shared" si="323"/>
        <v>0</v>
      </c>
      <c r="FF251" s="326">
        <f t="shared" si="320"/>
        <v>0</v>
      </c>
      <c r="FG251" s="329">
        <f t="shared" si="325"/>
        <v>0</v>
      </c>
    </row>
    <row r="252" spans="1:163" x14ac:dyDescent="0.25">
      <c r="A252" s="132">
        <f t="shared" si="303"/>
        <v>20</v>
      </c>
      <c r="B252" s="71">
        <v>239</v>
      </c>
      <c r="C252" s="68">
        <f t="shared" si="256"/>
        <v>0</v>
      </c>
      <c r="E252" s="68">
        <f t="shared" si="257"/>
        <v>0</v>
      </c>
      <c r="G252" s="91"/>
      <c r="I252" s="68">
        <f t="shared" si="258"/>
        <v>0</v>
      </c>
      <c r="K252" s="72">
        <f t="shared" si="259"/>
        <v>0</v>
      </c>
      <c r="M252" s="72">
        <f t="shared" si="247"/>
        <v>0</v>
      </c>
      <c r="N252" s="66"/>
      <c r="O252" s="69"/>
      <c r="Q252" s="71">
        <v>239</v>
      </c>
      <c r="R252" s="68">
        <f t="shared" si="260"/>
        <v>0</v>
      </c>
      <c r="T252" s="68">
        <f t="shared" si="261"/>
        <v>0</v>
      </c>
      <c r="V252" s="91"/>
      <c r="X252" s="68">
        <f t="shared" si="262"/>
        <v>0</v>
      </c>
      <c r="Z252" s="72">
        <f t="shared" si="263"/>
        <v>0</v>
      </c>
      <c r="AB252" s="72" t="e">
        <f t="shared" si="248"/>
        <v>#REF!</v>
      </c>
      <c r="AD252" s="69"/>
      <c r="AF252" s="71">
        <v>239</v>
      </c>
      <c r="AG252" s="68">
        <f t="shared" si="264"/>
        <v>0</v>
      </c>
      <c r="AI252" s="68">
        <f t="shared" si="265"/>
        <v>0</v>
      </c>
      <c r="AK252" s="91"/>
      <c r="AM252" s="68">
        <f t="shared" si="266"/>
        <v>0</v>
      </c>
      <c r="AO252" s="72">
        <f t="shared" si="267"/>
        <v>0</v>
      </c>
      <c r="AQ252" s="72" t="e">
        <f t="shared" si="249"/>
        <v>#REF!</v>
      </c>
      <c r="AS252" s="69"/>
      <c r="AU252" s="71">
        <v>239</v>
      </c>
      <c r="AV252" s="68">
        <f t="shared" si="268"/>
        <v>0</v>
      </c>
      <c r="AX252" s="68">
        <f t="shared" si="269"/>
        <v>0</v>
      </c>
      <c r="AZ252" s="91"/>
      <c r="BB252" s="68">
        <f t="shared" si="270"/>
        <v>0</v>
      </c>
      <c r="BD252" s="72">
        <f t="shared" si="271"/>
        <v>0</v>
      </c>
      <c r="BF252" s="72" t="e">
        <f t="shared" si="250"/>
        <v>#REF!</v>
      </c>
      <c r="BG252" s="72"/>
      <c r="BH252" s="71">
        <v>239</v>
      </c>
      <c r="BI252" s="68">
        <f t="shared" si="272"/>
        <v>0</v>
      </c>
      <c r="BJ252" s="132"/>
      <c r="BK252" s="68">
        <f t="shared" si="273"/>
        <v>0</v>
      </c>
      <c r="BL252" s="132"/>
      <c r="BM252" s="91"/>
      <c r="BN252" s="132"/>
      <c r="BO252" s="68">
        <f t="shared" si="274"/>
        <v>0</v>
      </c>
      <c r="BP252" s="132"/>
      <c r="BQ252" s="72">
        <f t="shared" si="275"/>
        <v>0</v>
      </c>
      <c r="BR252" s="132"/>
      <c r="BS252" s="72">
        <f t="shared" si="251"/>
        <v>0</v>
      </c>
      <c r="BT252" s="72"/>
      <c r="BU252" s="326">
        <f t="shared" si="304"/>
        <v>0</v>
      </c>
      <c r="BV252" s="326">
        <f t="shared" si="276"/>
        <v>0</v>
      </c>
      <c r="BW252" s="326">
        <f t="shared" si="277"/>
        <v>0</v>
      </c>
      <c r="BX252" s="326">
        <f t="shared" si="278"/>
        <v>0</v>
      </c>
      <c r="BY252" s="326">
        <f t="shared" si="279"/>
        <v>0</v>
      </c>
      <c r="BZ252" s="326">
        <f t="shared" si="305"/>
        <v>0</v>
      </c>
      <c r="CA252" s="329">
        <f t="shared" si="280"/>
        <v>0</v>
      </c>
      <c r="CB252" s="132"/>
      <c r="CC252" s="71">
        <v>239</v>
      </c>
      <c r="CD252" s="68">
        <f t="shared" si="281"/>
        <v>0</v>
      </c>
      <c r="CE252" s="132"/>
      <c r="CF252" s="68">
        <f t="shared" si="282"/>
        <v>0</v>
      </c>
      <c r="CG252" s="132"/>
      <c r="CH252" s="91"/>
      <c r="CI252" s="132"/>
      <c r="CJ252" s="68">
        <f t="shared" si="283"/>
        <v>0</v>
      </c>
      <c r="CK252" s="132"/>
      <c r="CL252" s="72">
        <f t="shared" si="284"/>
        <v>0</v>
      </c>
      <c r="CM252" s="132"/>
      <c r="CN252" s="72">
        <f t="shared" si="252"/>
        <v>0</v>
      </c>
      <c r="CO252" s="132"/>
      <c r="CP252" s="326">
        <f t="shared" si="306"/>
        <v>0</v>
      </c>
      <c r="CQ252" s="326">
        <f t="shared" si="307"/>
        <v>0</v>
      </c>
      <c r="CR252" s="326">
        <f t="shared" si="308"/>
        <v>0</v>
      </c>
      <c r="CS252" s="326">
        <f t="shared" si="285"/>
        <v>0</v>
      </c>
      <c r="CT252" s="326">
        <f t="shared" si="286"/>
        <v>0</v>
      </c>
      <c r="CU252" s="326">
        <f t="shared" si="309"/>
        <v>0</v>
      </c>
      <c r="CV252" s="329">
        <f t="shared" si="287"/>
        <v>0</v>
      </c>
      <c r="CW252" s="69"/>
      <c r="CX252" s="71">
        <v>239</v>
      </c>
      <c r="CY252" s="68">
        <f t="shared" si="288"/>
        <v>0</v>
      </c>
      <c r="CZ252" s="132"/>
      <c r="DA252" s="68">
        <f t="shared" si="289"/>
        <v>0</v>
      </c>
      <c r="DB252" s="132"/>
      <c r="DC252" s="91"/>
      <c r="DD252" s="132"/>
      <c r="DE252" s="68">
        <f t="shared" si="290"/>
        <v>0</v>
      </c>
      <c r="DF252" s="132"/>
      <c r="DG252" s="72">
        <f t="shared" si="291"/>
        <v>0</v>
      </c>
      <c r="DH252" s="132"/>
      <c r="DI252" s="72">
        <f t="shared" si="253"/>
        <v>0</v>
      </c>
      <c r="DJ252" s="72"/>
      <c r="DK252" s="326">
        <f t="shared" si="310"/>
        <v>0</v>
      </c>
      <c r="DL252" s="326">
        <f t="shared" si="311"/>
        <v>0</v>
      </c>
      <c r="DM252" s="326">
        <f t="shared" si="292"/>
        <v>0</v>
      </c>
      <c r="DN252" s="326">
        <f t="shared" si="293"/>
        <v>0</v>
      </c>
      <c r="DO252" s="326">
        <f t="shared" si="294"/>
        <v>0</v>
      </c>
      <c r="DP252" s="326">
        <f t="shared" si="312"/>
        <v>0</v>
      </c>
      <c r="DQ252" s="329">
        <f t="shared" si="313"/>
        <v>0</v>
      </c>
      <c r="DR252" s="72"/>
      <c r="DS252" s="372">
        <v>239</v>
      </c>
      <c r="DT252" s="68">
        <f t="shared" si="295"/>
        <v>0</v>
      </c>
      <c r="DV252" s="68">
        <f t="shared" si="296"/>
        <v>0</v>
      </c>
      <c r="DX252" s="91"/>
      <c r="DZ252" s="68">
        <f t="shared" si="297"/>
        <v>0</v>
      </c>
      <c r="EA252" s="132"/>
      <c r="EB252" s="72">
        <f t="shared" si="298"/>
        <v>0</v>
      </c>
      <c r="EC252" s="132"/>
      <c r="ED252" s="72">
        <f t="shared" si="254"/>
        <v>0</v>
      </c>
      <c r="EF252" s="364">
        <f t="shared" si="314"/>
        <v>0</v>
      </c>
      <c r="EG252" s="95">
        <f t="shared" si="315"/>
        <v>0</v>
      </c>
      <c r="EH252" s="379">
        <f>(INDEX('30 year Cash Flow'!$H$50:$AK$50,1,'Monthly Loan Amortization'!A252)/12)*$DV$9</f>
        <v>0</v>
      </c>
      <c r="EI252" s="326">
        <f t="shared" si="316"/>
        <v>0</v>
      </c>
      <c r="EJ252" s="326">
        <f t="shared" si="321"/>
        <v>0</v>
      </c>
      <c r="EK252" s="326">
        <f t="shared" si="317"/>
        <v>0</v>
      </c>
      <c r="EL252" s="329">
        <f t="shared" si="324"/>
        <v>0</v>
      </c>
      <c r="EM252" s="329"/>
      <c r="EN252" s="372">
        <v>239</v>
      </c>
      <c r="EO252" s="95">
        <f t="shared" si="299"/>
        <v>0</v>
      </c>
      <c r="EP252" s="132"/>
      <c r="EQ252" s="95">
        <f t="shared" si="300"/>
        <v>0</v>
      </c>
      <c r="ER252" s="132"/>
      <c r="ES252" s="91"/>
      <c r="ET252" s="132"/>
      <c r="EU252" s="95">
        <f t="shared" si="301"/>
        <v>0</v>
      </c>
      <c r="EV252" s="132"/>
      <c r="EW252" s="327">
        <f t="shared" si="302"/>
        <v>0</v>
      </c>
      <c r="EX252" s="132"/>
      <c r="EY252" s="327">
        <f t="shared" si="255"/>
        <v>0</v>
      </c>
      <c r="EZ252" s="132"/>
      <c r="FA252" s="364">
        <f t="shared" si="318"/>
        <v>0</v>
      </c>
      <c r="FB252" s="95">
        <f t="shared" si="319"/>
        <v>0</v>
      </c>
      <c r="FC252" s="379">
        <f>(INDEX('30 year Cash Flow'!$H$50:$AK$50,1,'Monthly Loan Amortization'!A252)/12)*$EQ$9</f>
        <v>0</v>
      </c>
      <c r="FD252" s="326">
        <f t="shared" si="322"/>
        <v>0</v>
      </c>
      <c r="FE252" s="326">
        <f t="shared" si="323"/>
        <v>0</v>
      </c>
      <c r="FF252" s="326">
        <f t="shared" si="320"/>
        <v>0</v>
      </c>
      <c r="FG252" s="329">
        <f t="shared" si="325"/>
        <v>0</v>
      </c>
    </row>
    <row r="253" spans="1:163" x14ac:dyDescent="0.25">
      <c r="A253" s="132">
        <f t="shared" si="303"/>
        <v>20</v>
      </c>
      <c r="B253" s="71">
        <v>240</v>
      </c>
      <c r="C253" s="68">
        <f t="shared" si="256"/>
        <v>0</v>
      </c>
      <c r="E253" s="68">
        <f t="shared" si="257"/>
        <v>0</v>
      </c>
      <c r="G253" s="91"/>
      <c r="I253" s="68">
        <f t="shared" si="258"/>
        <v>0</v>
      </c>
      <c r="K253" s="72">
        <f t="shared" si="259"/>
        <v>0</v>
      </c>
      <c r="M253" s="72">
        <f t="shared" si="247"/>
        <v>0</v>
      </c>
      <c r="N253" s="66"/>
      <c r="O253" s="69"/>
      <c r="Q253" s="71">
        <v>240</v>
      </c>
      <c r="R253" s="68">
        <f t="shared" si="260"/>
        <v>0</v>
      </c>
      <c r="T253" s="68">
        <f t="shared" si="261"/>
        <v>0</v>
      </c>
      <c r="V253" s="91"/>
      <c r="X253" s="68">
        <f t="shared" si="262"/>
        <v>0</v>
      </c>
      <c r="Z253" s="72">
        <f t="shared" si="263"/>
        <v>0</v>
      </c>
      <c r="AB253" s="72" t="e">
        <f t="shared" si="248"/>
        <v>#REF!</v>
      </c>
      <c r="AD253" s="69"/>
      <c r="AF253" s="71">
        <v>240</v>
      </c>
      <c r="AG253" s="68">
        <f t="shared" si="264"/>
        <v>0</v>
      </c>
      <c r="AI253" s="68">
        <f t="shared" si="265"/>
        <v>0</v>
      </c>
      <c r="AK253" s="91"/>
      <c r="AM253" s="68">
        <f t="shared" si="266"/>
        <v>0</v>
      </c>
      <c r="AO253" s="72">
        <f t="shared" si="267"/>
        <v>0</v>
      </c>
      <c r="AQ253" s="72" t="e">
        <f t="shared" si="249"/>
        <v>#REF!</v>
      </c>
      <c r="AS253" s="69"/>
      <c r="AU253" s="71">
        <v>240</v>
      </c>
      <c r="AV253" s="68">
        <f t="shared" si="268"/>
        <v>0</v>
      </c>
      <c r="AX253" s="68">
        <f t="shared" si="269"/>
        <v>0</v>
      </c>
      <c r="AZ253" s="91"/>
      <c r="BB253" s="68">
        <f t="shared" si="270"/>
        <v>0</v>
      </c>
      <c r="BD253" s="72">
        <f t="shared" si="271"/>
        <v>0</v>
      </c>
      <c r="BF253" s="72" t="e">
        <f t="shared" si="250"/>
        <v>#REF!</v>
      </c>
      <c r="BG253" s="72"/>
      <c r="BH253" s="71">
        <v>240</v>
      </c>
      <c r="BI253" s="68">
        <f t="shared" si="272"/>
        <v>0</v>
      </c>
      <c r="BJ253" s="132"/>
      <c r="BK253" s="68">
        <f t="shared" si="273"/>
        <v>0</v>
      </c>
      <c r="BL253" s="132"/>
      <c r="BM253" s="91"/>
      <c r="BN253" s="132"/>
      <c r="BO253" s="68">
        <f t="shared" si="274"/>
        <v>0</v>
      </c>
      <c r="BP253" s="132"/>
      <c r="BQ253" s="72">
        <f t="shared" si="275"/>
        <v>0</v>
      </c>
      <c r="BR253" s="132"/>
      <c r="BS253" s="72">
        <f t="shared" si="251"/>
        <v>0</v>
      </c>
      <c r="BT253" s="72"/>
      <c r="BU253" s="326">
        <f t="shared" si="304"/>
        <v>0</v>
      </c>
      <c r="BV253" s="326">
        <f t="shared" si="276"/>
        <v>0</v>
      </c>
      <c r="BW253" s="326">
        <f t="shared" si="277"/>
        <v>0</v>
      </c>
      <c r="BX253" s="326">
        <f t="shared" si="278"/>
        <v>0</v>
      </c>
      <c r="BY253" s="326">
        <f t="shared" si="279"/>
        <v>0</v>
      </c>
      <c r="BZ253" s="326">
        <f t="shared" si="305"/>
        <v>0</v>
      </c>
      <c r="CA253" s="329">
        <f t="shared" si="280"/>
        <v>0</v>
      </c>
      <c r="CB253" s="132"/>
      <c r="CC253" s="71">
        <v>240</v>
      </c>
      <c r="CD253" s="68">
        <f t="shared" si="281"/>
        <v>0</v>
      </c>
      <c r="CE253" s="132"/>
      <c r="CF253" s="68">
        <f t="shared" si="282"/>
        <v>0</v>
      </c>
      <c r="CG253" s="132"/>
      <c r="CH253" s="91"/>
      <c r="CI253" s="132"/>
      <c r="CJ253" s="68">
        <f t="shared" si="283"/>
        <v>0</v>
      </c>
      <c r="CK253" s="132"/>
      <c r="CL253" s="72">
        <f t="shared" si="284"/>
        <v>0</v>
      </c>
      <c r="CM253" s="132"/>
      <c r="CN253" s="72">
        <f t="shared" si="252"/>
        <v>0</v>
      </c>
      <c r="CO253" s="132"/>
      <c r="CP253" s="326">
        <f t="shared" si="306"/>
        <v>0</v>
      </c>
      <c r="CQ253" s="326">
        <f t="shared" si="307"/>
        <v>0</v>
      </c>
      <c r="CR253" s="326">
        <f t="shared" si="308"/>
        <v>0</v>
      </c>
      <c r="CS253" s="326">
        <f t="shared" si="285"/>
        <v>0</v>
      </c>
      <c r="CT253" s="326">
        <f t="shared" si="286"/>
        <v>0</v>
      </c>
      <c r="CU253" s="326">
        <f t="shared" si="309"/>
        <v>0</v>
      </c>
      <c r="CV253" s="329">
        <f t="shared" si="287"/>
        <v>0</v>
      </c>
      <c r="CW253" s="69"/>
      <c r="CX253" s="71">
        <v>240</v>
      </c>
      <c r="CY253" s="68">
        <f t="shared" si="288"/>
        <v>0</v>
      </c>
      <c r="CZ253" s="132"/>
      <c r="DA253" s="68">
        <f t="shared" si="289"/>
        <v>0</v>
      </c>
      <c r="DB253" s="132"/>
      <c r="DC253" s="91"/>
      <c r="DD253" s="132"/>
      <c r="DE253" s="68">
        <f t="shared" si="290"/>
        <v>0</v>
      </c>
      <c r="DF253" s="132"/>
      <c r="DG253" s="72">
        <f t="shared" si="291"/>
        <v>0</v>
      </c>
      <c r="DH253" s="132"/>
      <c r="DI253" s="72">
        <f t="shared" si="253"/>
        <v>0</v>
      </c>
      <c r="DJ253" s="72"/>
      <c r="DK253" s="326">
        <f t="shared" si="310"/>
        <v>0</v>
      </c>
      <c r="DL253" s="326">
        <f t="shared" si="311"/>
        <v>0</v>
      </c>
      <c r="DM253" s="326">
        <f t="shared" si="292"/>
        <v>0</v>
      </c>
      <c r="DN253" s="326">
        <f t="shared" si="293"/>
        <v>0</v>
      </c>
      <c r="DO253" s="326">
        <f t="shared" si="294"/>
        <v>0</v>
      </c>
      <c r="DP253" s="326">
        <f t="shared" si="312"/>
        <v>0</v>
      </c>
      <c r="DQ253" s="329">
        <f t="shared" si="313"/>
        <v>0</v>
      </c>
      <c r="DR253" s="72"/>
      <c r="DS253" s="372">
        <v>240</v>
      </c>
      <c r="DT253" s="68">
        <f t="shared" si="295"/>
        <v>0</v>
      </c>
      <c r="DV253" s="68">
        <f t="shared" si="296"/>
        <v>0</v>
      </c>
      <c r="DX253" s="91"/>
      <c r="DZ253" s="68">
        <f t="shared" si="297"/>
        <v>0</v>
      </c>
      <c r="EA253" s="132"/>
      <c r="EB253" s="72">
        <f t="shared" si="298"/>
        <v>0</v>
      </c>
      <c r="EC253" s="132"/>
      <c r="ED253" s="72">
        <f t="shared" si="254"/>
        <v>0</v>
      </c>
      <c r="EF253" s="364">
        <f t="shared" si="314"/>
        <v>0</v>
      </c>
      <c r="EG253" s="95">
        <f t="shared" si="315"/>
        <v>0</v>
      </c>
      <c r="EH253" s="379">
        <f>(INDEX('30 year Cash Flow'!$H$50:$AK$50,1,'Monthly Loan Amortization'!A253)/12)*$DV$9</f>
        <v>0</v>
      </c>
      <c r="EI253" s="326">
        <f t="shared" si="316"/>
        <v>0</v>
      </c>
      <c r="EJ253" s="326">
        <f t="shared" si="321"/>
        <v>0</v>
      </c>
      <c r="EK253" s="326">
        <f t="shared" si="317"/>
        <v>0</v>
      </c>
      <c r="EL253" s="329">
        <f t="shared" si="324"/>
        <v>0</v>
      </c>
      <c r="EM253" s="329"/>
      <c r="EN253" s="372">
        <v>240</v>
      </c>
      <c r="EO253" s="95">
        <f t="shared" si="299"/>
        <v>0</v>
      </c>
      <c r="EP253" s="132"/>
      <c r="EQ253" s="95">
        <f t="shared" si="300"/>
        <v>0</v>
      </c>
      <c r="ER253" s="132"/>
      <c r="ES253" s="91"/>
      <c r="ET253" s="132"/>
      <c r="EU253" s="95">
        <f t="shared" si="301"/>
        <v>0</v>
      </c>
      <c r="EV253" s="132"/>
      <c r="EW253" s="327">
        <f t="shared" si="302"/>
        <v>0</v>
      </c>
      <c r="EX253" s="132"/>
      <c r="EY253" s="327">
        <f t="shared" si="255"/>
        <v>0</v>
      </c>
      <c r="EZ253" s="132"/>
      <c r="FA253" s="364">
        <f t="shared" si="318"/>
        <v>0</v>
      </c>
      <c r="FB253" s="95">
        <f t="shared" si="319"/>
        <v>0</v>
      </c>
      <c r="FC253" s="379">
        <f>(INDEX('30 year Cash Flow'!$H$50:$AK$50,1,'Monthly Loan Amortization'!A253)/12)*$EQ$9</f>
        <v>0</v>
      </c>
      <c r="FD253" s="326">
        <f t="shared" si="322"/>
        <v>0</v>
      </c>
      <c r="FE253" s="326">
        <f t="shared" si="323"/>
        <v>0</v>
      </c>
      <c r="FF253" s="326">
        <f t="shared" si="320"/>
        <v>0</v>
      </c>
      <c r="FG253" s="329">
        <f t="shared" si="325"/>
        <v>0</v>
      </c>
    </row>
    <row r="254" spans="1:163" x14ac:dyDescent="0.25">
      <c r="A254" s="132">
        <f t="shared" si="303"/>
        <v>21</v>
      </c>
      <c r="B254" s="71">
        <v>241</v>
      </c>
      <c r="C254" s="68">
        <f t="shared" si="256"/>
        <v>0</v>
      </c>
      <c r="E254" s="68">
        <f t="shared" si="257"/>
        <v>0</v>
      </c>
      <c r="G254" s="91"/>
      <c r="I254" s="68">
        <f t="shared" si="258"/>
        <v>0</v>
      </c>
      <c r="K254" s="72">
        <f t="shared" si="259"/>
        <v>0</v>
      </c>
      <c r="M254" s="72">
        <f t="shared" si="247"/>
        <v>0</v>
      </c>
      <c r="N254" s="66"/>
      <c r="O254" s="69"/>
      <c r="Q254" s="71">
        <v>241</v>
      </c>
      <c r="R254" s="68">
        <f t="shared" si="260"/>
        <v>0</v>
      </c>
      <c r="T254" s="68">
        <f t="shared" si="261"/>
        <v>0</v>
      </c>
      <c r="V254" s="91"/>
      <c r="X254" s="68">
        <f t="shared" si="262"/>
        <v>0</v>
      </c>
      <c r="Z254" s="72">
        <f t="shared" si="263"/>
        <v>0</v>
      </c>
      <c r="AB254" s="72" t="e">
        <f t="shared" si="248"/>
        <v>#REF!</v>
      </c>
      <c r="AD254" s="69"/>
      <c r="AF254" s="71">
        <v>241</v>
      </c>
      <c r="AG254" s="68">
        <f t="shared" si="264"/>
        <v>0</v>
      </c>
      <c r="AI254" s="68">
        <f t="shared" si="265"/>
        <v>0</v>
      </c>
      <c r="AK254" s="91"/>
      <c r="AM254" s="68">
        <f t="shared" si="266"/>
        <v>0</v>
      </c>
      <c r="AO254" s="72">
        <f t="shared" si="267"/>
        <v>0</v>
      </c>
      <c r="AQ254" s="72" t="e">
        <f t="shared" si="249"/>
        <v>#REF!</v>
      </c>
      <c r="AS254" s="69"/>
      <c r="AU254" s="71">
        <v>241</v>
      </c>
      <c r="AV254" s="68">
        <f t="shared" si="268"/>
        <v>0</v>
      </c>
      <c r="AX254" s="68">
        <f t="shared" si="269"/>
        <v>0</v>
      </c>
      <c r="AZ254" s="91"/>
      <c r="BB254" s="68">
        <f t="shared" si="270"/>
        <v>0</v>
      </c>
      <c r="BD254" s="72">
        <f t="shared" si="271"/>
        <v>0</v>
      </c>
      <c r="BF254" s="72" t="e">
        <f t="shared" si="250"/>
        <v>#REF!</v>
      </c>
      <c r="BG254" s="72"/>
      <c r="BH254" s="71">
        <v>241</v>
      </c>
      <c r="BI254" s="68">
        <f t="shared" si="272"/>
        <v>0</v>
      </c>
      <c r="BJ254" s="132"/>
      <c r="BK254" s="68">
        <f t="shared" si="273"/>
        <v>0</v>
      </c>
      <c r="BL254" s="132"/>
      <c r="BM254" s="91"/>
      <c r="BN254" s="132"/>
      <c r="BO254" s="68">
        <f t="shared" si="274"/>
        <v>0</v>
      </c>
      <c r="BP254" s="132"/>
      <c r="BQ254" s="72">
        <f t="shared" si="275"/>
        <v>0</v>
      </c>
      <c r="BR254" s="132"/>
      <c r="BS254" s="72">
        <f t="shared" si="251"/>
        <v>0</v>
      </c>
      <c r="BT254" s="72"/>
      <c r="BU254" s="326">
        <f t="shared" si="304"/>
        <v>0</v>
      </c>
      <c r="BV254" s="326">
        <f t="shared" si="276"/>
        <v>0</v>
      </c>
      <c r="BW254" s="326">
        <f t="shared" si="277"/>
        <v>0</v>
      </c>
      <c r="BX254" s="326">
        <f t="shared" si="278"/>
        <v>0</v>
      </c>
      <c r="BY254" s="326">
        <f t="shared" si="279"/>
        <v>0</v>
      </c>
      <c r="BZ254" s="326">
        <f t="shared" si="305"/>
        <v>0</v>
      </c>
      <c r="CA254" s="329">
        <f t="shared" si="280"/>
        <v>0</v>
      </c>
      <c r="CB254" s="132"/>
      <c r="CC254" s="71">
        <v>241</v>
      </c>
      <c r="CD254" s="68">
        <f t="shared" si="281"/>
        <v>0</v>
      </c>
      <c r="CE254" s="132"/>
      <c r="CF254" s="68">
        <f t="shared" si="282"/>
        <v>0</v>
      </c>
      <c r="CG254" s="132"/>
      <c r="CH254" s="91"/>
      <c r="CI254" s="132"/>
      <c r="CJ254" s="68">
        <f t="shared" si="283"/>
        <v>0</v>
      </c>
      <c r="CK254" s="132"/>
      <c r="CL254" s="72">
        <f t="shared" si="284"/>
        <v>0</v>
      </c>
      <c r="CM254" s="132"/>
      <c r="CN254" s="72">
        <f t="shared" si="252"/>
        <v>0</v>
      </c>
      <c r="CO254" s="132"/>
      <c r="CP254" s="326">
        <f t="shared" si="306"/>
        <v>0</v>
      </c>
      <c r="CQ254" s="326">
        <f t="shared" si="307"/>
        <v>0</v>
      </c>
      <c r="CR254" s="326">
        <f t="shared" si="308"/>
        <v>0</v>
      </c>
      <c r="CS254" s="326">
        <f t="shared" si="285"/>
        <v>0</v>
      </c>
      <c r="CT254" s="326">
        <f t="shared" si="286"/>
        <v>0</v>
      </c>
      <c r="CU254" s="326">
        <f t="shared" si="309"/>
        <v>0</v>
      </c>
      <c r="CV254" s="329">
        <f t="shared" si="287"/>
        <v>0</v>
      </c>
      <c r="CW254" s="69"/>
      <c r="CX254" s="71">
        <v>241</v>
      </c>
      <c r="CY254" s="68">
        <f t="shared" si="288"/>
        <v>0</v>
      </c>
      <c r="CZ254" s="132"/>
      <c r="DA254" s="68">
        <f t="shared" si="289"/>
        <v>0</v>
      </c>
      <c r="DB254" s="132"/>
      <c r="DC254" s="91"/>
      <c r="DD254" s="132"/>
      <c r="DE254" s="68">
        <f t="shared" si="290"/>
        <v>0</v>
      </c>
      <c r="DF254" s="132"/>
      <c r="DG254" s="72">
        <f t="shared" si="291"/>
        <v>0</v>
      </c>
      <c r="DH254" s="132"/>
      <c r="DI254" s="72">
        <f t="shared" si="253"/>
        <v>0</v>
      </c>
      <c r="DJ254" s="72"/>
      <c r="DK254" s="326">
        <f t="shared" si="310"/>
        <v>0</v>
      </c>
      <c r="DL254" s="326">
        <f t="shared" si="311"/>
        <v>0</v>
      </c>
      <c r="DM254" s="326">
        <f t="shared" si="292"/>
        <v>0</v>
      </c>
      <c r="DN254" s="326">
        <f t="shared" si="293"/>
        <v>0</v>
      </c>
      <c r="DO254" s="326">
        <f t="shared" si="294"/>
        <v>0</v>
      </c>
      <c r="DP254" s="326">
        <f t="shared" si="312"/>
        <v>0</v>
      </c>
      <c r="DQ254" s="329">
        <f t="shared" si="313"/>
        <v>0</v>
      </c>
      <c r="DR254" s="72"/>
      <c r="DS254" s="372">
        <v>241</v>
      </c>
      <c r="DT254" s="68">
        <f t="shared" si="295"/>
        <v>0</v>
      </c>
      <c r="DV254" s="68">
        <f t="shared" si="296"/>
        <v>0</v>
      </c>
      <c r="DX254" s="91"/>
      <c r="DZ254" s="68">
        <f t="shared" si="297"/>
        <v>0</v>
      </c>
      <c r="EA254" s="132"/>
      <c r="EB254" s="72">
        <f t="shared" si="298"/>
        <v>0</v>
      </c>
      <c r="EC254" s="132"/>
      <c r="ED254" s="72">
        <f t="shared" si="254"/>
        <v>0</v>
      </c>
      <c r="EF254" s="364">
        <f t="shared" si="314"/>
        <v>0</v>
      </c>
      <c r="EG254" s="95">
        <f t="shared" si="315"/>
        <v>0</v>
      </c>
      <c r="EH254" s="379">
        <f>(INDEX('30 year Cash Flow'!$H$50:$AK$50,1,'Monthly Loan Amortization'!A254)/12)*$DV$9</f>
        <v>0</v>
      </c>
      <c r="EI254" s="326">
        <f t="shared" si="316"/>
        <v>0</v>
      </c>
      <c r="EJ254" s="326">
        <f t="shared" si="321"/>
        <v>0</v>
      </c>
      <c r="EK254" s="326">
        <f t="shared" si="317"/>
        <v>0</v>
      </c>
      <c r="EL254" s="329">
        <f t="shared" si="324"/>
        <v>0</v>
      </c>
      <c r="EM254" s="329"/>
      <c r="EN254" s="372">
        <v>241</v>
      </c>
      <c r="EO254" s="95">
        <f t="shared" si="299"/>
        <v>0</v>
      </c>
      <c r="EP254" s="132"/>
      <c r="EQ254" s="95">
        <f t="shared" si="300"/>
        <v>0</v>
      </c>
      <c r="ER254" s="132"/>
      <c r="ES254" s="91"/>
      <c r="ET254" s="132"/>
      <c r="EU254" s="95">
        <f t="shared" si="301"/>
        <v>0</v>
      </c>
      <c r="EV254" s="132"/>
      <c r="EW254" s="327">
        <f t="shared" si="302"/>
        <v>0</v>
      </c>
      <c r="EX254" s="132"/>
      <c r="EY254" s="327">
        <f t="shared" si="255"/>
        <v>0</v>
      </c>
      <c r="EZ254" s="132"/>
      <c r="FA254" s="364">
        <f t="shared" si="318"/>
        <v>0</v>
      </c>
      <c r="FB254" s="95">
        <f t="shared" si="319"/>
        <v>0</v>
      </c>
      <c r="FC254" s="379">
        <f>(INDEX('30 year Cash Flow'!$H$50:$AK$50,1,'Monthly Loan Amortization'!A254)/12)*$EQ$9</f>
        <v>0</v>
      </c>
      <c r="FD254" s="326">
        <f t="shared" si="322"/>
        <v>0</v>
      </c>
      <c r="FE254" s="326">
        <f t="shared" si="323"/>
        <v>0</v>
      </c>
      <c r="FF254" s="326">
        <f t="shared" si="320"/>
        <v>0</v>
      </c>
      <c r="FG254" s="329">
        <f t="shared" si="325"/>
        <v>0</v>
      </c>
    </row>
    <row r="255" spans="1:163" x14ac:dyDescent="0.25">
      <c r="A255" s="132">
        <f t="shared" si="303"/>
        <v>21</v>
      </c>
      <c r="B255" s="71">
        <v>242</v>
      </c>
      <c r="C255" s="68">
        <f t="shared" si="256"/>
        <v>0</v>
      </c>
      <c r="E255" s="68">
        <f t="shared" si="257"/>
        <v>0</v>
      </c>
      <c r="G255" s="91"/>
      <c r="I255" s="68">
        <f t="shared" si="258"/>
        <v>0</v>
      </c>
      <c r="K255" s="72">
        <f t="shared" si="259"/>
        <v>0</v>
      </c>
      <c r="M255" s="72">
        <f t="shared" si="247"/>
        <v>0</v>
      </c>
      <c r="N255" s="66"/>
      <c r="O255" s="69"/>
      <c r="Q255" s="71">
        <v>242</v>
      </c>
      <c r="R255" s="68">
        <f t="shared" si="260"/>
        <v>0</v>
      </c>
      <c r="T255" s="68">
        <f t="shared" si="261"/>
        <v>0</v>
      </c>
      <c r="V255" s="91"/>
      <c r="X255" s="68">
        <f t="shared" si="262"/>
        <v>0</v>
      </c>
      <c r="Z255" s="72">
        <f t="shared" si="263"/>
        <v>0</v>
      </c>
      <c r="AB255" s="72" t="e">
        <f t="shared" si="248"/>
        <v>#REF!</v>
      </c>
      <c r="AD255" s="69"/>
      <c r="AF255" s="71">
        <v>242</v>
      </c>
      <c r="AG255" s="68">
        <f t="shared" si="264"/>
        <v>0</v>
      </c>
      <c r="AI255" s="68">
        <f t="shared" si="265"/>
        <v>0</v>
      </c>
      <c r="AK255" s="91"/>
      <c r="AM255" s="68">
        <f t="shared" si="266"/>
        <v>0</v>
      </c>
      <c r="AO255" s="72">
        <f t="shared" si="267"/>
        <v>0</v>
      </c>
      <c r="AQ255" s="72" t="e">
        <f t="shared" si="249"/>
        <v>#REF!</v>
      </c>
      <c r="AS255" s="69"/>
      <c r="AU255" s="71">
        <v>242</v>
      </c>
      <c r="AV255" s="68">
        <f t="shared" si="268"/>
        <v>0</v>
      </c>
      <c r="AX255" s="68">
        <f t="shared" si="269"/>
        <v>0</v>
      </c>
      <c r="AZ255" s="91"/>
      <c r="BB255" s="68">
        <f t="shared" si="270"/>
        <v>0</v>
      </c>
      <c r="BD255" s="72">
        <f t="shared" si="271"/>
        <v>0</v>
      </c>
      <c r="BF255" s="72" t="e">
        <f t="shared" si="250"/>
        <v>#REF!</v>
      </c>
      <c r="BG255" s="72"/>
      <c r="BH255" s="71">
        <v>242</v>
      </c>
      <c r="BI255" s="68">
        <f t="shared" si="272"/>
        <v>0</v>
      </c>
      <c r="BJ255" s="132"/>
      <c r="BK255" s="68">
        <f t="shared" si="273"/>
        <v>0</v>
      </c>
      <c r="BL255" s="132"/>
      <c r="BM255" s="91"/>
      <c r="BN255" s="132"/>
      <c r="BO255" s="68">
        <f t="shared" si="274"/>
        <v>0</v>
      </c>
      <c r="BP255" s="132"/>
      <c r="BQ255" s="72">
        <f t="shared" si="275"/>
        <v>0</v>
      </c>
      <c r="BR255" s="132"/>
      <c r="BS255" s="72">
        <f t="shared" si="251"/>
        <v>0</v>
      </c>
      <c r="BT255" s="72"/>
      <c r="BU255" s="326">
        <f t="shared" si="304"/>
        <v>0</v>
      </c>
      <c r="BV255" s="326">
        <f t="shared" si="276"/>
        <v>0</v>
      </c>
      <c r="BW255" s="326">
        <f t="shared" si="277"/>
        <v>0</v>
      </c>
      <c r="BX255" s="326">
        <f t="shared" si="278"/>
        <v>0</v>
      </c>
      <c r="BY255" s="326">
        <f t="shared" si="279"/>
        <v>0</v>
      </c>
      <c r="BZ255" s="326">
        <f t="shared" si="305"/>
        <v>0</v>
      </c>
      <c r="CA255" s="329">
        <f t="shared" si="280"/>
        <v>0</v>
      </c>
      <c r="CB255" s="132"/>
      <c r="CC255" s="71">
        <v>242</v>
      </c>
      <c r="CD255" s="68">
        <f t="shared" si="281"/>
        <v>0</v>
      </c>
      <c r="CE255" s="132"/>
      <c r="CF255" s="68">
        <f t="shared" si="282"/>
        <v>0</v>
      </c>
      <c r="CG255" s="132"/>
      <c r="CH255" s="91"/>
      <c r="CI255" s="132"/>
      <c r="CJ255" s="68">
        <f t="shared" si="283"/>
        <v>0</v>
      </c>
      <c r="CK255" s="132"/>
      <c r="CL255" s="72">
        <f t="shared" si="284"/>
        <v>0</v>
      </c>
      <c r="CM255" s="132"/>
      <c r="CN255" s="72">
        <f t="shared" si="252"/>
        <v>0</v>
      </c>
      <c r="CO255" s="132"/>
      <c r="CP255" s="326">
        <f t="shared" si="306"/>
        <v>0</v>
      </c>
      <c r="CQ255" s="326">
        <f t="shared" si="307"/>
        <v>0</v>
      </c>
      <c r="CR255" s="326">
        <f t="shared" si="308"/>
        <v>0</v>
      </c>
      <c r="CS255" s="326">
        <f t="shared" si="285"/>
        <v>0</v>
      </c>
      <c r="CT255" s="326">
        <f t="shared" si="286"/>
        <v>0</v>
      </c>
      <c r="CU255" s="326">
        <f t="shared" si="309"/>
        <v>0</v>
      </c>
      <c r="CV255" s="329">
        <f t="shared" si="287"/>
        <v>0</v>
      </c>
      <c r="CW255" s="69"/>
      <c r="CX255" s="71">
        <v>242</v>
      </c>
      <c r="CY255" s="68">
        <f t="shared" si="288"/>
        <v>0</v>
      </c>
      <c r="CZ255" s="132"/>
      <c r="DA255" s="68">
        <f t="shared" si="289"/>
        <v>0</v>
      </c>
      <c r="DB255" s="132"/>
      <c r="DC255" s="91"/>
      <c r="DD255" s="132"/>
      <c r="DE255" s="68">
        <f t="shared" si="290"/>
        <v>0</v>
      </c>
      <c r="DF255" s="132"/>
      <c r="DG255" s="72">
        <f t="shared" si="291"/>
        <v>0</v>
      </c>
      <c r="DH255" s="132"/>
      <c r="DI255" s="72">
        <f t="shared" si="253"/>
        <v>0</v>
      </c>
      <c r="DJ255" s="72"/>
      <c r="DK255" s="326">
        <f t="shared" si="310"/>
        <v>0</v>
      </c>
      <c r="DL255" s="326">
        <f t="shared" si="311"/>
        <v>0</v>
      </c>
      <c r="DM255" s="326">
        <f t="shared" si="292"/>
        <v>0</v>
      </c>
      <c r="DN255" s="326">
        <f t="shared" si="293"/>
        <v>0</v>
      </c>
      <c r="DO255" s="326">
        <f t="shared" si="294"/>
        <v>0</v>
      </c>
      <c r="DP255" s="326">
        <f t="shared" si="312"/>
        <v>0</v>
      </c>
      <c r="DQ255" s="329">
        <f t="shared" si="313"/>
        <v>0</v>
      </c>
      <c r="DR255" s="72"/>
      <c r="DS255" s="372">
        <v>242</v>
      </c>
      <c r="DT255" s="68">
        <f t="shared" si="295"/>
        <v>0</v>
      </c>
      <c r="DV255" s="68">
        <f t="shared" si="296"/>
        <v>0</v>
      </c>
      <c r="DX255" s="91"/>
      <c r="DZ255" s="68">
        <f t="shared" si="297"/>
        <v>0</v>
      </c>
      <c r="EA255" s="132"/>
      <c r="EB255" s="72">
        <f t="shared" si="298"/>
        <v>0</v>
      </c>
      <c r="EC255" s="132"/>
      <c r="ED255" s="72">
        <f t="shared" si="254"/>
        <v>0</v>
      </c>
      <c r="EF255" s="364">
        <f t="shared" si="314"/>
        <v>0</v>
      </c>
      <c r="EG255" s="95">
        <f t="shared" si="315"/>
        <v>0</v>
      </c>
      <c r="EH255" s="379">
        <f>(INDEX('30 year Cash Flow'!$H$50:$AK$50,1,'Monthly Loan Amortization'!A255)/12)*$DV$9</f>
        <v>0</v>
      </c>
      <c r="EI255" s="326">
        <f t="shared" si="316"/>
        <v>0</v>
      </c>
      <c r="EJ255" s="326">
        <f t="shared" si="321"/>
        <v>0</v>
      </c>
      <c r="EK255" s="326">
        <f t="shared" si="317"/>
        <v>0</v>
      </c>
      <c r="EL255" s="329">
        <f t="shared" si="324"/>
        <v>0</v>
      </c>
      <c r="EM255" s="329"/>
      <c r="EN255" s="372">
        <v>242</v>
      </c>
      <c r="EO255" s="95">
        <f t="shared" si="299"/>
        <v>0</v>
      </c>
      <c r="EP255" s="132"/>
      <c r="EQ255" s="95">
        <f t="shared" si="300"/>
        <v>0</v>
      </c>
      <c r="ER255" s="132"/>
      <c r="ES255" s="91"/>
      <c r="ET255" s="132"/>
      <c r="EU255" s="95">
        <f t="shared" si="301"/>
        <v>0</v>
      </c>
      <c r="EV255" s="132"/>
      <c r="EW255" s="327">
        <f t="shared" si="302"/>
        <v>0</v>
      </c>
      <c r="EX255" s="132"/>
      <c r="EY255" s="327">
        <f t="shared" si="255"/>
        <v>0</v>
      </c>
      <c r="EZ255" s="132"/>
      <c r="FA255" s="364">
        <f t="shared" si="318"/>
        <v>0</v>
      </c>
      <c r="FB255" s="95">
        <f t="shared" si="319"/>
        <v>0</v>
      </c>
      <c r="FC255" s="379">
        <f>(INDEX('30 year Cash Flow'!$H$50:$AK$50,1,'Monthly Loan Amortization'!A255)/12)*$EQ$9</f>
        <v>0</v>
      </c>
      <c r="FD255" s="326">
        <f t="shared" si="322"/>
        <v>0</v>
      </c>
      <c r="FE255" s="326">
        <f t="shared" si="323"/>
        <v>0</v>
      </c>
      <c r="FF255" s="326">
        <f t="shared" si="320"/>
        <v>0</v>
      </c>
      <c r="FG255" s="329">
        <f t="shared" si="325"/>
        <v>0</v>
      </c>
    </row>
    <row r="256" spans="1:163" x14ac:dyDescent="0.25">
      <c r="A256" s="132">
        <f t="shared" si="303"/>
        <v>21</v>
      </c>
      <c r="B256" s="71">
        <v>243</v>
      </c>
      <c r="C256" s="68">
        <f t="shared" si="256"/>
        <v>0</v>
      </c>
      <c r="E256" s="68">
        <f t="shared" si="257"/>
        <v>0</v>
      </c>
      <c r="G256" s="91"/>
      <c r="I256" s="68">
        <f t="shared" si="258"/>
        <v>0</v>
      </c>
      <c r="K256" s="72">
        <f t="shared" si="259"/>
        <v>0</v>
      </c>
      <c r="M256" s="72">
        <f t="shared" si="247"/>
        <v>0</v>
      </c>
      <c r="N256" s="66"/>
      <c r="O256" s="69"/>
      <c r="Q256" s="71">
        <v>243</v>
      </c>
      <c r="R256" s="68">
        <f t="shared" si="260"/>
        <v>0</v>
      </c>
      <c r="T256" s="68">
        <f t="shared" si="261"/>
        <v>0</v>
      </c>
      <c r="V256" s="91"/>
      <c r="X256" s="68">
        <f t="shared" si="262"/>
        <v>0</v>
      </c>
      <c r="Z256" s="72">
        <f t="shared" si="263"/>
        <v>0</v>
      </c>
      <c r="AB256" s="72" t="e">
        <f t="shared" si="248"/>
        <v>#REF!</v>
      </c>
      <c r="AD256" s="69"/>
      <c r="AF256" s="71">
        <v>243</v>
      </c>
      <c r="AG256" s="68">
        <f t="shared" si="264"/>
        <v>0</v>
      </c>
      <c r="AI256" s="68">
        <f t="shared" si="265"/>
        <v>0</v>
      </c>
      <c r="AK256" s="91"/>
      <c r="AM256" s="68">
        <f t="shared" si="266"/>
        <v>0</v>
      </c>
      <c r="AO256" s="72">
        <f t="shared" si="267"/>
        <v>0</v>
      </c>
      <c r="AQ256" s="72" t="e">
        <f t="shared" si="249"/>
        <v>#REF!</v>
      </c>
      <c r="AS256" s="69"/>
      <c r="AU256" s="71">
        <v>243</v>
      </c>
      <c r="AV256" s="68">
        <f t="shared" si="268"/>
        <v>0</v>
      </c>
      <c r="AX256" s="68">
        <f t="shared" si="269"/>
        <v>0</v>
      </c>
      <c r="AZ256" s="91"/>
      <c r="BB256" s="68">
        <f t="shared" si="270"/>
        <v>0</v>
      </c>
      <c r="BD256" s="72">
        <f t="shared" si="271"/>
        <v>0</v>
      </c>
      <c r="BF256" s="72" t="e">
        <f t="shared" si="250"/>
        <v>#REF!</v>
      </c>
      <c r="BG256" s="72"/>
      <c r="BH256" s="71">
        <v>243</v>
      </c>
      <c r="BI256" s="68">
        <f t="shared" si="272"/>
        <v>0</v>
      </c>
      <c r="BJ256" s="132"/>
      <c r="BK256" s="68">
        <f t="shared" si="273"/>
        <v>0</v>
      </c>
      <c r="BL256" s="132"/>
      <c r="BM256" s="91"/>
      <c r="BN256" s="132"/>
      <c r="BO256" s="68">
        <f t="shared" si="274"/>
        <v>0</v>
      </c>
      <c r="BP256" s="132"/>
      <c r="BQ256" s="72">
        <f t="shared" si="275"/>
        <v>0</v>
      </c>
      <c r="BR256" s="132"/>
      <c r="BS256" s="72">
        <f t="shared" si="251"/>
        <v>0</v>
      </c>
      <c r="BT256" s="72"/>
      <c r="BU256" s="326">
        <f t="shared" si="304"/>
        <v>0</v>
      </c>
      <c r="BV256" s="326">
        <f t="shared" si="276"/>
        <v>0</v>
      </c>
      <c r="BW256" s="326">
        <f t="shared" si="277"/>
        <v>0</v>
      </c>
      <c r="BX256" s="326">
        <f t="shared" si="278"/>
        <v>0</v>
      </c>
      <c r="BY256" s="326">
        <f t="shared" si="279"/>
        <v>0</v>
      </c>
      <c r="BZ256" s="326">
        <f t="shared" si="305"/>
        <v>0</v>
      </c>
      <c r="CA256" s="329">
        <f t="shared" si="280"/>
        <v>0</v>
      </c>
      <c r="CB256" s="132"/>
      <c r="CC256" s="71">
        <v>243</v>
      </c>
      <c r="CD256" s="68">
        <f t="shared" si="281"/>
        <v>0</v>
      </c>
      <c r="CE256" s="132"/>
      <c r="CF256" s="68">
        <f t="shared" si="282"/>
        <v>0</v>
      </c>
      <c r="CG256" s="132"/>
      <c r="CH256" s="91"/>
      <c r="CI256" s="132"/>
      <c r="CJ256" s="68">
        <f t="shared" si="283"/>
        <v>0</v>
      </c>
      <c r="CK256" s="132"/>
      <c r="CL256" s="72">
        <f t="shared" si="284"/>
        <v>0</v>
      </c>
      <c r="CM256" s="132"/>
      <c r="CN256" s="72">
        <f t="shared" si="252"/>
        <v>0</v>
      </c>
      <c r="CO256" s="132"/>
      <c r="CP256" s="326">
        <f t="shared" si="306"/>
        <v>0</v>
      </c>
      <c r="CQ256" s="326">
        <f t="shared" si="307"/>
        <v>0</v>
      </c>
      <c r="CR256" s="326">
        <f t="shared" si="308"/>
        <v>0</v>
      </c>
      <c r="CS256" s="326">
        <f t="shared" si="285"/>
        <v>0</v>
      </c>
      <c r="CT256" s="326">
        <f t="shared" si="286"/>
        <v>0</v>
      </c>
      <c r="CU256" s="326">
        <f t="shared" si="309"/>
        <v>0</v>
      </c>
      <c r="CV256" s="329">
        <f t="shared" si="287"/>
        <v>0</v>
      </c>
      <c r="CW256" s="69"/>
      <c r="CX256" s="71">
        <v>243</v>
      </c>
      <c r="CY256" s="68">
        <f t="shared" si="288"/>
        <v>0</v>
      </c>
      <c r="CZ256" s="132"/>
      <c r="DA256" s="68">
        <f t="shared" si="289"/>
        <v>0</v>
      </c>
      <c r="DB256" s="132"/>
      <c r="DC256" s="91"/>
      <c r="DD256" s="132"/>
      <c r="DE256" s="68">
        <f t="shared" si="290"/>
        <v>0</v>
      </c>
      <c r="DF256" s="132"/>
      <c r="DG256" s="72">
        <f t="shared" si="291"/>
        <v>0</v>
      </c>
      <c r="DH256" s="132"/>
      <c r="DI256" s="72">
        <f t="shared" si="253"/>
        <v>0</v>
      </c>
      <c r="DJ256" s="72"/>
      <c r="DK256" s="326">
        <f t="shared" si="310"/>
        <v>0</v>
      </c>
      <c r="DL256" s="326">
        <f t="shared" si="311"/>
        <v>0</v>
      </c>
      <c r="DM256" s="326">
        <f t="shared" si="292"/>
        <v>0</v>
      </c>
      <c r="DN256" s="326">
        <f t="shared" si="293"/>
        <v>0</v>
      </c>
      <c r="DO256" s="326">
        <f t="shared" si="294"/>
        <v>0</v>
      </c>
      <c r="DP256" s="326">
        <f t="shared" si="312"/>
        <v>0</v>
      </c>
      <c r="DQ256" s="329">
        <f t="shared" si="313"/>
        <v>0</v>
      </c>
      <c r="DR256" s="72"/>
      <c r="DS256" s="372">
        <v>243</v>
      </c>
      <c r="DT256" s="68">
        <f t="shared" si="295"/>
        <v>0</v>
      </c>
      <c r="DV256" s="68">
        <f t="shared" si="296"/>
        <v>0</v>
      </c>
      <c r="DX256" s="91"/>
      <c r="DZ256" s="68">
        <f t="shared" si="297"/>
        <v>0</v>
      </c>
      <c r="EA256" s="132"/>
      <c r="EB256" s="72">
        <f t="shared" si="298"/>
        <v>0</v>
      </c>
      <c r="EC256" s="132"/>
      <c r="ED256" s="72">
        <f t="shared" si="254"/>
        <v>0</v>
      </c>
      <c r="EF256" s="364">
        <f t="shared" si="314"/>
        <v>0</v>
      </c>
      <c r="EG256" s="95">
        <f t="shared" si="315"/>
        <v>0</v>
      </c>
      <c r="EH256" s="379">
        <f>(INDEX('30 year Cash Flow'!$H$50:$AK$50,1,'Monthly Loan Amortization'!A256)/12)*$DV$9</f>
        <v>0</v>
      </c>
      <c r="EI256" s="326">
        <f t="shared" si="316"/>
        <v>0</v>
      </c>
      <c r="EJ256" s="326">
        <f t="shared" si="321"/>
        <v>0</v>
      </c>
      <c r="EK256" s="326">
        <f t="shared" si="317"/>
        <v>0</v>
      </c>
      <c r="EL256" s="329">
        <f t="shared" si="324"/>
        <v>0</v>
      </c>
      <c r="EM256" s="329"/>
      <c r="EN256" s="372">
        <v>243</v>
      </c>
      <c r="EO256" s="95">
        <f t="shared" si="299"/>
        <v>0</v>
      </c>
      <c r="EP256" s="132"/>
      <c r="EQ256" s="95">
        <f t="shared" si="300"/>
        <v>0</v>
      </c>
      <c r="ER256" s="132"/>
      <c r="ES256" s="91"/>
      <c r="ET256" s="132"/>
      <c r="EU256" s="95">
        <f t="shared" si="301"/>
        <v>0</v>
      </c>
      <c r="EV256" s="132"/>
      <c r="EW256" s="327">
        <f t="shared" si="302"/>
        <v>0</v>
      </c>
      <c r="EX256" s="132"/>
      <c r="EY256" s="327">
        <f t="shared" si="255"/>
        <v>0</v>
      </c>
      <c r="EZ256" s="132"/>
      <c r="FA256" s="364">
        <f t="shared" si="318"/>
        <v>0</v>
      </c>
      <c r="FB256" s="95">
        <f t="shared" si="319"/>
        <v>0</v>
      </c>
      <c r="FC256" s="379">
        <f>(INDEX('30 year Cash Flow'!$H$50:$AK$50,1,'Monthly Loan Amortization'!A256)/12)*$EQ$9</f>
        <v>0</v>
      </c>
      <c r="FD256" s="326">
        <f t="shared" si="322"/>
        <v>0</v>
      </c>
      <c r="FE256" s="326">
        <f t="shared" si="323"/>
        <v>0</v>
      </c>
      <c r="FF256" s="326">
        <f t="shared" si="320"/>
        <v>0</v>
      </c>
      <c r="FG256" s="329">
        <f t="shared" si="325"/>
        <v>0</v>
      </c>
    </row>
    <row r="257" spans="1:163" x14ac:dyDescent="0.25">
      <c r="A257" s="132">
        <f t="shared" si="303"/>
        <v>21</v>
      </c>
      <c r="B257" s="71">
        <v>244</v>
      </c>
      <c r="C257" s="68">
        <f t="shared" si="256"/>
        <v>0</v>
      </c>
      <c r="E257" s="68">
        <f t="shared" si="257"/>
        <v>0</v>
      </c>
      <c r="G257" s="91"/>
      <c r="I257" s="68">
        <f t="shared" si="258"/>
        <v>0</v>
      </c>
      <c r="K257" s="72">
        <f t="shared" si="259"/>
        <v>0</v>
      </c>
      <c r="M257" s="72">
        <f t="shared" si="247"/>
        <v>0</v>
      </c>
      <c r="N257" s="66"/>
      <c r="O257" s="69"/>
      <c r="Q257" s="71">
        <v>244</v>
      </c>
      <c r="R257" s="68">
        <f t="shared" si="260"/>
        <v>0</v>
      </c>
      <c r="T257" s="68">
        <f t="shared" si="261"/>
        <v>0</v>
      </c>
      <c r="V257" s="91"/>
      <c r="X257" s="68">
        <f t="shared" si="262"/>
        <v>0</v>
      </c>
      <c r="Z257" s="72">
        <f t="shared" si="263"/>
        <v>0</v>
      </c>
      <c r="AB257" s="72" t="e">
        <f t="shared" si="248"/>
        <v>#REF!</v>
      </c>
      <c r="AD257" s="69"/>
      <c r="AF257" s="71">
        <v>244</v>
      </c>
      <c r="AG257" s="68">
        <f t="shared" si="264"/>
        <v>0</v>
      </c>
      <c r="AI257" s="68">
        <f t="shared" si="265"/>
        <v>0</v>
      </c>
      <c r="AK257" s="91"/>
      <c r="AM257" s="68">
        <f t="shared" si="266"/>
        <v>0</v>
      </c>
      <c r="AO257" s="72">
        <f t="shared" si="267"/>
        <v>0</v>
      </c>
      <c r="AQ257" s="72" t="e">
        <f t="shared" si="249"/>
        <v>#REF!</v>
      </c>
      <c r="AS257" s="69"/>
      <c r="AU257" s="71">
        <v>244</v>
      </c>
      <c r="AV257" s="68">
        <f t="shared" si="268"/>
        <v>0</v>
      </c>
      <c r="AX257" s="68">
        <f t="shared" si="269"/>
        <v>0</v>
      </c>
      <c r="AZ257" s="91"/>
      <c r="BB257" s="68">
        <f t="shared" si="270"/>
        <v>0</v>
      </c>
      <c r="BD257" s="72">
        <f t="shared" si="271"/>
        <v>0</v>
      </c>
      <c r="BF257" s="72" t="e">
        <f t="shared" si="250"/>
        <v>#REF!</v>
      </c>
      <c r="BG257" s="72"/>
      <c r="BH257" s="71">
        <v>244</v>
      </c>
      <c r="BI257" s="68">
        <f t="shared" si="272"/>
        <v>0</v>
      </c>
      <c r="BJ257" s="132"/>
      <c r="BK257" s="68">
        <f t="shared" si="273"/>
        <v>0</v>
      </c>
      <c r="BL257" s="132"/>
      <c r="BM257" s="91"/>
      <c r="BN257" s="132"/>
      <c r="BO257" s="68">
        <f t="shared" si="274"/>
        <v>0</v>
      </c>
      <c r="BP257" s="132"/>
      <c r="BQ257" s="72">
        <f t="shared" si="275"/>
        <v>0</v>
      </c>
      <c r="BR257" s="132"/>
      <c r="BS257" s="72">
        <f t="shared" si="251"/>
        <v>0</v>
      </c>
      <c r="BT257" s="72"/>
      <c r="BU257" s="326">
        <f t="shared" si="304"/>
        <v>0</v>
      </c>
      <c r="BV257" s="326">
        <f t="shared" si="276"/>
        <v>0</v>
      </c>
      <c r="BW257" s="326">
        <f t="shared" si="277"/>
        <v>0</v>
      </c>
      <c r="BX257" s="326">
        <f t="shared" si="278"/>
        <v>0</v>
      </c>
      <c r="BY257" s="326">
        <f t="shared" si="279"/>
        <v>0</v>
      </c>
      <c r="BZ257" s="326">
        <f t="shared" si="305"/>
        <v>0</v>
      </c>
      <c r="CA257" s="329">
        <f t="shared" si="280"/>
        <v>0</v>
      </c>
      <c r="CB257" s="132"/>
      <c r="CC257" s="71">
        <v>244</v>
      </c>
      <c r="CD257" s="68">
        <f t="shared" si="281"/>
        <v>0</v>
      </c>
      <c r="CE257" s="132"/>
      <c r="CF257" s="68">
        <f t="shared" si="282"/>
        <v>0</v>
      </c>
      <c r="CG257" s="132"/>
      <c r="CH257" s="91"/>
      <c r="CI257" s="132"/>
      <c r="CJ257" s="68">
        <f t="shared" si="283"/>
        <v>0</v>
      </c>
      <c r="CK257" s="132"/>
      <c r="CL257" s="72">
        <f t="shared" si="284"/>
        <v>0</v>
      </c>
      <c r="CM257" s="132"/>
      <c r="CN257" s="72">
        <f t="shared" si="252"/>
        <v>0</v>
      </c>
      <c r="CO257" s="132"/>
      <c r="CP257" s="326">
        <f t="shared" si="306"/>
        <v>0</v>
      </c>
      <c r="CQ257" s="326">
        <f t="shared" si="307"/>
        <v>0</v>
      </c>
      <c r="CR257" s="326">
        <f t="shared" si="308"/>
        <v>0</v>
      </c>
      <c r="CS257" s="326">
        <f t="shared" si="285"/>
        <v>0</v>
      </c>
      <c r="CT257" s="326">
        <f t="shared" si="286"/>
        <v>0</v>
      </c>
      <c r="CU257" s="326">
        <f t="shared" si="309"/>
        <v>0</v>
      </c>
      <c r="CV257" s="329">
        <f t="shared" si="287"/>
        <v>0</v>
      </c>
      <c r="CW257" s="69"/>
      <c r="CX257" s="71">
        <v>244</v>
      </c>
      <c r="CY257" s="68">
        <f t="shared" si="288"/>
        <v>0</v>
      </c>
      <c r="CZ257" s="132"/>
      <c r="DA257" s="68">
        <f t="shared" si="289"/>
        <v>0</v>
      </c>
      <c r="DB257" s="132"/>
      <c r="DC257" s="91"/>
      <c r="DD257" s="132"/>
      <c r="DE257" s="68">
        <f t="shared" si="290"/>
        <v>0</v>
      </c>
      <c r="DF257" s="132"/>
      <c r="DG257" s="72">
        <f t="shared" si="291"/>
        <v>0</v>
      </c>
      <c r="DH257" s="132"/>
      <c r="DI257" s="72">
        <f t="shared" si="253"/>
        <v>0</v>
      </c>
      <c r="DJ257" s="72"/>
      <c r="DK257" s="326">
        <f t="shared" si="310"/>
        <v>0</v>
      </c>
      <c r="DL257" s="326">
        <f t="shared" si="311"/>
        <v>0</v>
      </c>
      <c r="DM257" s="326">
        <f t="shared" si="292"/>
        <v>0</v>
      </c>
      <c r="DN257" s="326">
        <f t="shared" si="293"/>
        <v>0</v>
      </c>
      <c r="DO257" s="326">
        <f t="shared" si="294"/>
        <v>0</v>
      </c>
      <c r="DP257" s="326">
        <f t="shared" si="312"/>
        <v>0</v>
      </c>
      <c r="DQ257" s="329">
        <f t="shared" si="313"/>
        <v>0</v>
      </c>
      <c r="DR257" s="72"/>
      <c r="DS257" s="372">
        <v>244</v>
      </c>
      <c r="DT257" s="68">
        <f t="shared" si="295"/>
        <v>0</v>
      </c>
      <c r="DV257" s="68">
        <f t="shared" si="296"/>
        <v>0</v>
      </c>
      <c r="DX257" s="91"/>
      <c r="DZ257" s="68">
        <f t="shared" si="297"/>
        <v>0</v>
      </c>
      <c r="EA257" s="132"/>
      <c r="EB257" s="72">
        <f t="shared" si="298"/>
        <v>0</v>
      </c>
      <c r="EC257" s="132"/>
      <c r="ED257" s="72">
        <f t="shared" si="254"/>
        <v>0</v>
      </c>
      <c r="EF257" s="364">
        <f t="shared" si="314"/>
        <v>0</v>
      </c>
      <c r="EG257" s="95">
        <f t="shared" si="315"/>
        <v>0</v>
      </c>
      <c r="EH257" s="379">
        <f>(INDEX('30 year Cash Flow'!$H$50:$AK$50,1,'Monthly Loan Amortization'!A257)/12)*$DV$9</f>
        <v>0</v>
      </c>
      <c r="EI257" s="326">
        <f t="shared" si="316"/>
        <v>0</v>
      </c>
      <c r="EJ257" s="326">
        <f t="shared" si="321"/>
        <v>0</v>
      </c>
      <c r="EK257" s="326">
        <f t="shared" si="317"/>
        <v>0</v>
      </c>
      <c r="EL257" s="329">
        <f t="shared" si="324"/>
        <v>0</v>
      </c>
      <c r="EM257" s="329"/>
      <c r="EN257" s="372">
        <v>244</v>
      </c>
      <c r="EO257" s="95">
        <f t="shared" si="299"/>
        <v>0</v>
      </c>
      <c r="EP257" s="132"/>
      <c r="EQ257" s="95">
        <f t="shared" si="300"/>
        <v>0</v>
      </c>
      <c r="ER257" s="132"/>
      <c r="ES257" s="91"/>
      <c r="ET257" s="132"/>
      <c r="EU257" s="95">
        <f t="shared" si="301"/>
        <v>0</v>
      </c>
      <c r="EV257" s="132"/>
      <c r="EW257" s="327">
        <f t="shared" si="302"/>
        <v>0</v>
      </c>
      <c r="EX257" s="132"/>
      <c r="EY257" s="327">
        <f t="shared" si="255"/>
        <v>0</v>
      </c>
      <c r="EZ257" s="132"/>
      <c r="FA257" s="364">
        <f t="shared" si="318"/>
        <v>0</v>
      </c>
      <c r="FB257" s="95">
        <f t="shared" si="319"/>
        <v>0</v>
      </c>
      <c r="FC257" s="379">
        <f>(INDEX('30 year Cash Flow'!$H$50:$AK$50,1,'Monthly Loan Amortization'!A257)/12)*$EQ$9</f>
        <v>0</v>
      </c>
      <c r="FD257" s="326">
        <f t="shared" si="322"/>
        <v>0</v>
      </c>
      <c r="FE257" s="326">
        <f t="shared" si="323"/>
        <v>0</v>
      </c>
      <c r="FF257" s="326">
        <f t="shared" si="320"/>
        <v>0</v>
      </c>
      <c r="FG257" s="329">
        <f t="shared" si="325"/>
        <v>0</v>
      </c>
    </row>
    <row r="258" spans="1:163" x14ac:dyDescent="0.25">
      <c r="A258" s="132">
        <f t="shared" si="303"/>
        <v>21</v>
      </c>
      <c r="B258" s="71">
        <v>245</v>
      </c>
      <c r="C258" s="68">
        <f t="shared" si="256"/>
        <v>0</v>
      </c>
      <c r="E258" s="68">
        <f t="shared" si="257"/>
        <v>0</v>
      </c>
      <c r="G258" s="91"/>
      <c r="I258" s="68">
        <f t="shared" si="258"/>
        <v>0</v>
      </c>
      <c r="K258" s="72">
        <f t="shared" si="259"/>
        <v>0</v>
      </c>
      <c r="M258" s="72">
        <f t="shared" si="247"/>
        <v>0</v>
      </c>
      <c r="N258" s="66"/>
      <c r="O258" s="69"/>
      <c r="Q258" s="71">
        <v>245</v>
      </c>
      <c r="R258" s="68">
        <f t="shared" si="260"/>
        <v>0</v>
      </c>
      <c r="T258" s="68">
        <f t="shared" si="261"/>
        <v>0</v>
      </c>
      <c r="V258" s="91"/>
      <c r="X258" s="68">
        <f t="shared" si="262"/>
        <v>0</v>
      </c>
      <c r="Z258" s="72">
        <f t="shared" si="263"/>
        <v>0</v>
      </c>
      <c r="AB258" s="72" t="e">
        <f t="shared" si="248"/>
        <v>#REF!</v>
      </c>
      <c r="AD258" s="69"/>
      <c r="AF258" s="71">
        <v>245</v>
      </c>
      <c r="AG258" s="68">
        <f t="shared" si="264"/>
        <v>0</v>
      </c>
      <c r="AI258" s="68">
        <f t="shared" si="265"/>
        <v>0</v>
      </c>
      <c r="AK258" s="91"/>
      <c r="AM258" s="68">
        <f t="shared" si="266"/>
        <v>0</v>
      </c>
      <c r="AO258" s="72">
        <f t="shared" si="267"/>
        <v>0</v>
      </c>
      <c r="AQ258" s="72" t="e">
        <f t="shared" si="249"/>
        <v>#REF!</v>
      </c>
      <c r="AS258" s="69"/>
      <c r="AU258" s="71">
        <v>245</v>
      </c>
      <c r="AV258" s="68">
        <f t="shared" si="268"/>
        <v>0</v>
      </c>
      <c r="AX258" s="68">
        <f t="shared" si="269"/>
        <v>0</v>
      </c>
      <c r="AZ258" s="91"/>
      <c r="BB258" s="68">
        <f t="shared" si="270"/>
        <v>0</v>
      </c>
      <c r="BD258" s="72">
        <f t="shared" si="271"/>
        <v>0</v>
      </c>
      <c r="BF258" s="72" t="e">
        <f t="shared" si="250"/>
        <v>#REF!</v>
      </c>
      <c r="BG258" s="72"/>
      <c r="BH258" s="71">
        <v>245</v>
      </c>
      <c r="BI258" s="68">
        <f t="shared" si="272"/>
        <v>0</v>
      </c>
      <c r="BJ258" s="132"/>
      <c r="BK258" s="68">
        <f t="shared" si="273"/>
        <v>0</v>
      </c>
      <c r="BL258" s="132"/>
      <c r="BM258" s="91"/>
      <c r="BN258" s="132"/>
      <c r="BO258" s="68">
        <f t="shared" si="274"/>
        <v>0</v>
      </c>
      <c r="BP258" s="132"/>
      <c r="BQ258" s="72">
        <f t="shared" si="275"/>
        <v>0</v>
      </c>
      <c r="BR258" s="132"/>
      <c r="BS258" s="72">
        <f t="shared" si="251"/>
        <v>0</v>
      </c>
      <c r="BT258" s="72"/>
      <c r="BU258" s="326">
        <f t="shared" si="304"/>
        <v>0</v>
      </c>
      <c r="BV258" s="326">
        <f t="shared" si="276"/>
        <v>0</v>
      </c>
      <c r="BW258" s="326">
        <f t="shared" si="277"/>
        <v>0</v>
      </c>
      <c r="BX258" s="326">
        <f t="shared" si="278"/>
        <v>0</v>
      </c>
      <c r="BY258" s="326">
        <f t="shared" si="279"/>
        <v>0</v>
      </c>
      <c r="BZ258" s="326">
        <f t="shared" si="305"/>
        <v>0</v>
      </c>
      <c r="CA258" s="329">
        <f t="shared" si="280"/>
        <v>0</v>
      </c>
      <c r="CB258" s="132"/>
      <c r="CC258" s="71">
        <v>245</v>
      </c>
      <c r="CD258" s="68">
        <f t="shared" si="281"/>
        <v>0</v>
      </c>
      <c r="CE258" s="132"/>
      <c r="CF258" s="68">
        <f t="shared" si="282"/>
        <v>0</v>
      </c>
      <c r="CG258" s="132"/>
      <c r="CH258" s="91"/>
      <c r="CI258" s="132"/>
      <c r="CJ258" s="68">
        <f t="shared" si="283"/>
        <v>0</v>
      </c>
      <c r="CK258" s="132"/>
      <c r="CL258" s="72">
        <f t="shared" si="284"/>
        <v>0</v>
      </c>
      <c r="CM258" s="132"/>
      <c r="CN258" s="72">
        <f t="shared" si="252"/>
        <v>0</v>
      </c>
      <c r="CO258" s="132"/>
      <c r="CP258" s="326">
        <f t="shared" si="306"/>
        <v>0</v>
      </c>
      <c r="CQ258" s="326">
        <f t="shared" si="307"/>
        <v>0</v>
      </c>
      <c r="CR258" s="326">
        <f t="shared" si="308"/>
        <v>0</v>
      </c>
      <c r="CS258" s="326">
        <f t="shared" si="285"/>
        <v>0</v>
      </c>
      <c r="CT258" s="326">
        <f t="shared" si="286"/>
        <v>0</v>
      </c>
      <c r="CU258" s="326">
        <f t="shared" si="309"/>
        <v>0</v>
      </c>
      <c r="CV258" s="329">
        <f t="shared" si="287"/>
        <v>0</v>
      </c>
      <c r="CW258" s="69"/>
      <c r="CX258" s="71">
        <v>245</v>
      </c>
      <c r="CY258" s="68">
        <f t="shared" si="288"/>
        <v>0</v>
      </c>
      <c r="CZ258" s="132"/>
      <c r="DA258" s="68">
        <f t="shared" si="289"/>
        <v>0</v>
      </c>
      <c r="DB258" s="132"/>
      <c r="DC258" s="91"/>
      <c r="DD258" s="132"/>
      <c r="DE258" s="68">
        <f t="shared" si="290"/>
        <v>0</v>
      </c>
      <c r="DF258" s="132"/>
      <c r="DG258" s="72">
        <f t="shared" si="291"/>
        <v>0</v>
      </c>
      <c r="DH258" s="132"/>
      <c r="DI258" s="72">
        <f t="shared" si="253"/>
        <v>0</v>
      </c>
      <c r="DJ258" s="72"/>
      <c r="DK258" s="326">
        <f t="shared" si="310"/>
        <v>0</v>
      </c>
      <c r="DL258" s="326">
        <f t="shared" si="311"/>
        <v>0</v>
      </c>
      <c r="DM258" s="326">
        <f t="shared" si="292"/>
        <v>0</v>
      </c>
      <c r="DN258" s="326">
        <f t="shared" si="293"/>
        <v>0</v>
      </c>
      <c r="DO258" s="326">
        <f t="shared" si="294"/>
        <v>0</v>
      </c>
      <c r="DP258" s="326">
        <f t="shared" si="312"/>
        <v>0</v>
      </c>
      <c r="DQ258" s="329">
        <f t="shared" si="313"/>
        <v>0</v>
      </c>
      <c r="DR258" s="72"/>
      <c r="DS258" s="372">
        <v>245</v>
      </c>
      <c r="DT258" s="68">
        <f t="shared" si="295"/>
        <v>0</v>
      </c>
      <c r="DV258" s="68">
        <f t="shared" si="296"/>
        <v>0</v>
      </c>
      <c r="DX258" s="91"/>
      <c r="DZ258" s="68">
        <f t="shared" si="297"/>
        <v>0</v>
      </c>
      <c r="EA258" s="132"/>
      <c r="EB258" s="72">
        <f t="shared" si="298"/>
        <v>0</v>
      </c>
      <c r="EC258" s="132"/>
      <c r="ED258" s="72">
        <f t="shared" si="254"/>
        <v>0</v>
      </c>
      <c r="EF258" s="364">
        <f t="shared" si="314"/>
        <v>0</v>
      </c>
      <c r="EG258" s="95">
        <f t="shared" si="315"/>
        <v>0</v>
      </c>
      <c r="EH258" s="379">
        <f>(INDEX('30 year Cash Flow'!$H$50:$AK$50,1,'Monthly Loan Amortization'!A258)/12)*$DV$9</f>
        <v>0</v>
      </c>
      <c r="EI258" s="326">
        <f t="shared" si="316"/>
        <v>0</v>
      </c>
      <c r="EJ258" s="326">
        <f t="shared" si="321"/>
        <v>0</v>
      </c>
      <c r="EK258" s="326">
        <f t="shared" si="317"/>
        <v>0</v>
      </c>
      <c r="EL258" s="329">
        <f t="shared" si="324"/>
        <v>0</v>
      </c>
      <c r="EM258" s="329"/>
      <c r="EN258" s="372">
        <v>245</v>
      </c>
      <c r="EO258" s="95">
        <f t="shared" si="299"/>
        <v>0</v>
      </c>
      <c r="EP258" s="132"/>
      <c r="EQ258" s="95">
        <f t="shared" si="300"/>
        <v>0</v>
      </c>
      <c r="ER258" s="132"/>
      <c r="ES258" s="91"/>
      <c r="ET258" s="132"/>
      <c r="EU258" s="95">
        <f t="shared" si="301"/>
        <v>0</v>
      </c>
      <c r="EV258" s="132"/>
      <c r="EW258" s="327">
        <f t="shared" si="302"/>
        <v>0</v>
      </c>
      <c r="EX258" s="132"/>
      <c r="EY258" s="327">
        <f t="shared" si="255"/>
        <v>0</v>
      </c>
      <c r="EZ258" s="132"/>
      <c r="FA258" s="364">
        <f t="shared" si="318"/>
        <v>0</v>
      </c>
      <c r="FB258" s="95">
        <f t="shared" si="319"/>
        <v>0</v>
      </c>
      <c r="FC258" s="379">
        <f>(INDEX('30 year Cash Flow'!$H$50:$AK$50,1,'Monthly Loan Amortization'!A258)/12)*$EQ$9</f>
        <v>0</v>
      </c>
      <c r="FD258" s="326">
        <f t="shared" si="322"/>
        <v>0</v>
      </c>
      <c r="FE258" s="326">
        <f t="shared" si="323"/>
        <v>0</v>
      </c>
      <c r="FF258" s="326">
        <f t="shared" si="320"/>
        <v>0</v>
      </c>
      <c r="FG258" s="329">
        <f t="shared" si="325"/>
        <v>0</v>
      </c>
    </row>
    <row r="259" spans="1:163" x14ac:dyDescent="0.25">
      <c r="A259" s="132">
        <f t="shared" si="303"/>
        <v>21</v>
      </c>
      <c r="B259" s="71">
        <v>246</v>
      </c>
      <c r="C259" s="68">
        <f t="shared" si="256"/>
        <v>0</v>
      </c>
      <c r="E259" s="68">
        <f t="shared" si="257"/>
        <v>0</v>
      </c>
      <c r="G259" s="91"/>
      <c r="I259" s="68">
        <f t="shared" si="258"/>
        <v>0</v>
      </c>
      <c r="K259" s="72">
        <f t="shared" si="259"/>
        <v>0</v>
      </c>
      <c r="M259" s="72">
        <f t="shared" si="247"/>
        <v>0</v>
      </c>
      <c r="N259" s="66"/>
      <c r="O259" s="69"/>
      <c r="Q259" s="71">
        <v>246</v>
      </c>
      <c r="R259" s="68">
        <f t="shared" si="260"/>
        <v>0</v>
      </c>
      <c r="T259" s="68">
        <f t="shared" si="261"/>
        <v>0</v>
      </c>
      <c r="V259" s="91"/>
      <c r="X259" s="68">
        <f t="shared" si="262"/>
        <v>0</v>
      </c>
      <c r="Z259" s="72">
        <f t="shared" si="263"/>
        <v>0</v>
      </c>
      <c r="AB259" s="72" t="e">
        <f t="shared" si="248"/>
        <v>#REF!</v>
      </c>
      <c r="AD259" s="69"/>
      <c r="AF259" s="71">
        <v>246</v>
      </c>
      <c r="AG259" s="68">
        <f t="shared" si="264"/>
        <v>0</v>
      </c>
      <c r="AI259" s="68">
        <f t="shared" si="265"/>
        <v>0</v>
      </c>
      <c r="AK259" s="91"/>
      <c r="AM259" s="68">
        <f t="shared" si="266"/>
        <v>0</v>
      </c>
      <c r="AO259" s="72">
        <f t="shared" si="267"/>
        <v>0</v>
      </c>
      <c r="AQ259" s="72" t="e">
        <f t="shared" si="249"/>
        <v>#REF!</v>
      </c>
      <c r="AS259" s="69"/>
      <c r="AU259" s="71">
        <v>246</v>
      </c>
      <c r="AV259" s="68">
        <f t="shared" si="268"/>
        <v>0</v>
      </c>
      <c r="AX259" s="68">
        <f t="shared" si="269"/>
        <v>0</v>
      </c>
      <c r="AZ259" s="91"/>
      <c r="BB259" s="68">
        <f t="shared" si="270"/>
        <v>0</v>
      </c>
      <c r="BD259" s="72">
        <f t="shared" si="271"/>
        <v>0</v>
      </c>
      <c r="BF259" s="72" t="e">
        <f t="shared" si="250"/>
        <v>#REF!</v>
      </c>
      <c r="BG259" s="72"/>
      <c r="BH259" s="71">
        <v>246</v>
      </c>
      <c r="BI259" s="68">
        <f t="shared" si="272"/>
        <v>0</v>
      </c>
      <c r="BJ259" s="132"/>
      <c r="BK259" s="68">
        <f t="shared" si="273"/>
        <v>0</v>
      </c>
      <c r="BL259" s="132"/>
      <c r="BM259" s="91"/>
      <c r="BN259" s="132"/>
      <c r="BO259" s="68">
        <f t="shared" si="274"/>
        <v>0</v>
      </c>
      <c r="BP259" s="132"/>
      <c r="BQ259" s="72">
        <f t="shared" si="275"/>
        <v>0</v>
      </c>
      <c r="BR259" s="132"/>
      <c r="BS259" s="72">
        <f t="shared" si="251"/>
        <v>0</v>
      </c>
      <c r="BT259" s="72"/>
      <c r="BU259" s="326">
        <f t="shared" si="304"/>
        <v>0</v>
      </c>
      <c r="BV259" s="326">
        <f t="shared" si="276"/>
        <v>0</v>
      </c>
      <c r="BW259" s="326">
        <f t="shared" si="277"/>
        <v>0</v>
      </c>
      <c r="BX259" s="326">
        <f t="shared" si="278"/>
        <v>0</v>
      </c>
      <c r="BY259" s="326">
        <f t="shared" si="279"/>
        <v>0</v>
      </c>
      <c r="BZ259" s="326">
        <f t="shared" si="305"/>
        <v>0</v>
      </c>
      <c r="CA259" s="329">
        <f t="shared" si="280"/>
        <v>0</v>
      </c>
      <c r="CB259" s="132"/>
      <c r="CC259" s="71">
        <v>246</v>
      </c>
      <c r="CD259" s="68">
        <f t="shared" si="281"/>
        <v>0</v>
      </c>
      <c r="CE259" s="132"/>
      <c r="CF259" s="68">
        <f t="shared" si="282"/>
        <v>0</v>
      </c>
      <c r="CG259" s="132"/>
      <c r="CH259" s="91"/>
      <c r="CI259" s="132"/>
      <c r="CJ259" s="68">
        <f t="shared" si="283"/>
        <v>0</v>
      </c>
      <c r="CK259" s="132"/>
      <c r="CL259" s="72">
        <f t="shared" si="284"/>
        <v>0</v>
      </c>
      <c r="CM259" s="132"/>
      <c r="CN259" s="72">
        <f t="shared" si="252"/>
        <v>0</v>
      </c>
      <c r="CO259" s="132"/>
      <c r="CP259" s="326">
        <f t="shared" si="306"/>
        <v>0</v>
      </c>
      <c r="CQ259" s="326">
        <f t="shared" si="307"/>
        <v>0</v>
      </c>
      <c r="CR259" s="326">
        <f t="shared" si="308"/>
        <v>0</v>
      </c>
      <c r="CS259" s="326">
        <f t="shared" si="285"/>
        <v>0</v>
      </c>
      <c r="CT259" s="326">
        <f t="shared" si="286"/>
        <v>0</v>
      </c>
      <c r="CU259" s="326">
        <f t="shared" si="309"/>
        <v>0</v>
      </c>
      <c r="CV259" s="329">
        <f t="shared" si="287"/>
        <v>0</v>
      </c>
      <c r="CW259" s="69"/>
      <c r="CX259" s="71">
        <v>246</v>
      </c>
      <c r="CY259" s="68">
        <f t="shared" si="288"/>
        <v>0</v>
      </c>
      <c r="CZ259" s="132"/>
      <c r="DA259" s="68">
        <f t="shared" si="289"/>
        <v>0</v>
      </c>
      <c r="DB259" s="132"/>
      <c r="DC259" s="91"/>
      <c r="DD259" s="132"/>
      <c r="DE259" s="68">
        <f t="shared" si="290"/>
        <v>0</v>
      </c>
      <c r="DF259" s="132"/>
      <c r="DG259" s="72">
        <f t="shared" si="291"/>
        <v>0</v>
      </c>
      <c r="DH259" s="132"/>
      <c r="DI259" s="72">
        <f t="shared" si="253"/>
        <v>0</v>
      </c>
      <c r="DJ259" s="72"/>
      <c r="DK259" s="326">
        <f t="shared" si="310"/>
        <v>0</v>
      </c>
      <c r="DL259" s="326">
        <f t="shared" si="311"/>
        <v>0</v>
      </c>
      <c r="DM259" s="326">
        <f t="shared" si="292"/>
        <v>0</v>
      </c>
      <c r="DN259" s="326">
        <f t="shared" si="293"/>
        <v>0</v>
      </c>
      <c r="DO259" s="326">
        <f t="shared" si="294"/>
        <v>0</v>
      </c>
      <c r="DP259" s="326">
        <f t="shared" si="312"/>
        <v>0</v>
      </c>
      <c r="DQ259" s="329">
        <f t="shared" si="313"/>
        <v>0</v>
      </c>
      <c r="DR259" s="72"/>
      <c r="DS259" s="372">
        <v>246</v>
      </c>
      <c r="DT259" s="68">
        <f t="shared" si="295"/>
        <v>0</v>
      </c>
      <c r="DV259" s="68">
        <f t="shared" si="296"/>
        <v>0</v>
      </c>
      <c r="DX259" s="91"/>
      <c r="DZ259" s="68">
        <f t="shared" si="297"/>
        <v>0</v>
      </c>
      <c r="EA259" s="132"/>
      <c r="EB259" s="72">
        <f t="shared" si="298"/>
        <v>0</v>
      </c>
      <c r="EC259" s="132"/>
      <c r="ED259" s="72">
        <f t="shared" si="254"/>
        <v>0</v>
      </c>
      <c r="EF259" s="364">
        <f t="shared" si="314"/>
        <v>0</v>
      </c>
      <c r="EG259" s="95">
        <f t="shared" si="315"/>
        <v>0</v>
      </c>
      <c r="EH259" s="379">
        <f>(INDEX('30 year Cash Flow'!$H$50:$AK$50,1,'Monthly Loan Amortization'!A259)/12)*$DV$9</f>
        <v>0</v>
      </c>
      <c r="EI259" s="326">
        <f t="shared" si="316"/>
        <v>0</v>
      </c>
      <c r="EJ259" s="326">
        <f t="shared" si="321"/>
        <v>0</v>
      </c>
      <c r="EK259" s="326">
        <f t="shared" si="317"/>
        <v>0</v>
      </c>
      <c r="EL259" s="329">
        <f t="shared" si="324"/>
        <v>0</v>
      </c>
      <c r="EM259" s="329"/>
      <c r="EN259" s="372">
        <v>246</v>
      </c>
      <c r="EO259" s="95">
        <f t="shared" si="299"/>
        <v>0</v>
      </c>
      <c r="EP259" s="132"/>
      <c r="EQ259" s="95">
        <f t="shared" si="300"/>
        <v>0</v>
      </c>
      <c r="ER259" s="132"/>
      <c r="ES259" s="91"/>
      <c r="ET259" s="132"/>
      <c r="EU259" s="95">
        <f t="shared" si="301"/>
        <v>0</v>
      </c>
      <c r="EV259" s="132"/>
      <c r="EW259" s="327">
        <f t="shared" si="302"/>
        <v>0</v>
      </c>
      <c r="EX259" s="132"/>
      <c r="EY259" s="327">
        <f t="shared" si="255"/>
        <v>0</v>
      </c>
      <c r="EZ259" s="132"/>
      <c r="FA259" s="364">
        <f t="shared" si="318"/>
        <v>0</v>
      </c>
      <c r="FB259" s="95">
        <f t="shared" si="319"/>
        <v>0</v>
      </c>
      <c r="FC259" s="379">
        <f>(INDEX('30 year Cash Flow'!$H$50:$AK$50,1,'Monthly Loan Amortization'!A259)/12)*$EQ$9</f>
        <v>0</v>
      </c>
      <c r="FD259" s="326">
        <f t="shared" si="322"/>
        <v>0</v>
      </c>
      <c r="FE259" s="326">
        <f t="shared" si="323"/>
        <v>0</v>
      </c>
      <c r="FF259" s="326">
        <f t="shared" si="320"/>
        <v>0</v>
      </c>
      <c r="FG259" s="329">
        <f t="shared" si="325"/>
        <v>0</v>
      </c>
    </row>
    <row r="260" spans="1:163" x14ac:dyDescent="0.25">
      <c r="A260" s="132">
        <f t="shared" si="303"/>
        <v>21</v>
      </c>
      <c r="B260" s="71">
        <v>247</v>
      </c>
      <c r="C260" s="68">
        <f t="shared" si="256"/>
        <v>0</v>
      </c>
      <c r="E260" s="68">
        <f t="shared" si="257"/>
        <v>0</v>
      </c>
      <c r="G260" s="91"/>
      <c r="I260" s="68">
        <f t="shared" si="258"/>
        <v>0</v>
      </c>
      <c r="K260" s="72">
        <f t="shared" si="259"/>
        <v>0</v>
      </c>
      <c r="M260" s="72">
        <f t="shared" si="247"/>
        <v>0</v>
      </c>
      <c r="N260" s="66"/>
      <c r="O260" s="69"/>
      <c r="Q260" s="71">
        <v>247</v>
      </c>
      <c r="R260" s="68">
        <f t="shared" si="260"/>
        <v>0</v>
      </c>
      <c r="T260" s="68">
        <f t="shared" si="261"/>
        <v>0</v>
      </c>
      <c r="V260" s="91"/>
      <c r="X260" s="68">
        <f t="shared" si="262"/>
        <v>0</v>
      </c>
      <c r="Z260" s="72">
        <f t="shared" si="263"/>
        <v>0</v>
      </c>
      <c r="AB260" s="72" t="e">
        <f t="shared" si="248"/>
        <v>#REF!</v>
      </c>
      <c r="AD260" s="69"/>
      <c r="AF260" s="71">
        <v>247</v>
      </c>
      <c r="AG260" s="68">
        <f t="shared" si="264"/>
        <v>0</v>
      </c>
      <c r="AI260" s="68">
        <f t="shared" si="265"/>
        <v>0</v>
      </c>
      <c r="AK260" s="91"/>
      <c r="AM260" s="68">
        <f t="shared" si="266"/>
        <v>0</v>
      </c>
      <c r="AO260" s="72">
        <f t="shared" si="267"/>
        <v>0</v>
      </c>
      <c r="AQ260" s="72" t="e">
        <f t="shared" si="249"/>
        <v>#REF!</v>
      </c>
      <c r="AS260" s="69"/>
      <c r="AU260" s="71">
        <v>247</v>
      </c>
      <c r="AV260" s="68">
        <f t="shared" si="268"/>
        <v>0</v>
      </c>
      <c r="AX260" s="68">
        <f t="shared" si="269"/>
        <v>0</v>
      </c>
      <c r="AZ260" s="91"/>
      <c r="BB260" s="68">
        <f t="shared" si="270"/>
        <v>0</v>
      </c>
      <c r="BD260" s="72">
        <f t="shared" si="271"/>
        <v>0</v>
      </c>
      <c r="BF260" s="72" t="e">
        <f t="shared" si="250"/>
        <v>#REF!</v>
      </c>
      <c r="BG260" s="72"/>
      <c r="BH260" s="71">
        <v>247</v>
      </c>
      <c r="BI260" s="68">
        <f t="shared" si="272"/>
        <v>0</v>
      </c>
      <c r="BJ260" s="132"/>
      <c r="BK260" s="68">
        <f t="shared" si="273"/>
        <v>0</v>
      </c>
      <c r="BL260" s="132"/>
      <c r="BM260" s="91"/>
      <c r="BN260" s="132"/>
      <c r="BO260" s="68">
        <f t="shared" si="274"/>
        <v>0</v>
      </c>
      <c r="BP260" s="132"/>
      <c r="BQ260" s="72">
        <f t="shared" si="275"/>
        <v>0</v>
      </c>
      <c r="BR260" s="132"/>
      <c r="BS260" s="72">
        <f t="shared" si="251"/>
        <v>0</v>
      </c>
      <c r="BT260" s="72"/>
      <c r="BU260" s="326">
        <f t="shared" si="304"/>
        <v>0</v>
      </c>
      <c r="BV260" s="326">
        <f t="shared" si="276"/>
        <v>0</v>
      </c>
      <c r="BW260" s="326">
        <f t="shared" si="277"/>
        <v>0</v>
      </c>
      <c r="BX260" s="326">
        <f t="shared" si="278"/>
        <v>0</v>
      </c>
      <c r="BY260" s="326">
        <f t="shared" si="279"/>
        <v>0</v>
      </c>
      <c r="BZ260" s="326">
        <f t="shared" si="305"/>
        <v>0</v>
      </c>
      <c r="CA260" s="329">
        <f t="shared" si="280"/>
        <v>0</v>
      </c>
      <c r="CB260" s="132"/>
      <c r="CC260" s="71">
        <v>247</v>
      </c>
      <c r="CD260" s="68">
        <f t="shared" si="281"/>
        <v>0</v>
      </c>
      <c r="CE260" s="132"/>
      <c r="CF260" s="68">
        <f t="shared" si="282"/>
        <v>0</v>
      </c>
      <c r="CG260" s="132"/>
      <c r="CH260" s="91"/>
      <c r="CI260" s="132"/>
      <c r="CJ260" s="68">
        <f t="shared" si="283"/>
        <v>0</v>
      </c>
      <c r="CK260" s="132"/>
      <c r="CL260" s="72">
        <f t="shared" si="284"/>
        <v>0</v>
      </c>
      <c r="CM260" s="132"/>
      <c r="CN260" s="72">
        <f t="shared" si="252"/>
        <v>0</v>
      </c>
      <c r="CO260" s="132"/>
      <c r="CP260" s="326">
        <f t="shared" si="306"/>
        <v>0</v>
      </c>
      <c r="CQ260" s="326">
        <f t="shared" si="307"/>
        <v>0</v>
      </c>
      <c r="CR260" s="326">
        <f t="shared" si="308"/>
        <v>0</v>
      </c>
      <c r="CS260" s="326">
        <f t="shared" si="285"/>
        <v>0</v>
      </c>
      <c r="CT260" s="326">
        <f t="shared" si="286"/>
        <v>0</v>
      </c>
      <c r="CU260" s="326">
        <f t="shared" si="309"/>
        <v>0</v>
      </c>
      <c r="CV260" s="329">
        <f t="shared" si="287"/>
        <v>0</v>
      </c>
      <c r="CW260" s="69"/>
      <c r="CX260" s="71">
        <v>247</v>
      </c>
      <c r="CY260" s="68">
        <f t="shared" si="288"/>
        <v>0</v>
      </c>
      <c r="CZ260" s="132"/>
      <c r="DA260" s="68">
        <f t="shared" si="289"/>
        <v>0</v>
      </c>
      <c r="DB260" s="132"/>
      <c r="DC260" s="91"/>
      <c r="DD260" s="132"/>
      <c r="DE260" s="68">
        <f t="shared" si="290"/>
        <v>0</v>
      </c>
      <c r="DF260" s="132"/>
      <c r="DG260" s="72">
        <f t="shared" si="291"/>
        <v>0</v>
      </c>
      <c r="DH260" s="132"/>
      <c r="DI260" s="72">
        <f t="shared" si="253"/>
        <v>0</v>
      </c>
      <c r="DJ260" s="72"/>
      <c r="DK260" s="326">
        <f t="shared" si="310"/>
        <v>0</v>
      </c>
      <c r="DL260" s="326">
        <f t="shared" si="311"/>
        <v>0</v>
      </c>
      <c r="DM260" s="326">
        <f t="shared" si="292"/>
        <v>0</v>
      </c>
      <c r="DN260" s="326">
        <f t="shared" si="293"/>
        <v>0</v>
      </c>
      <c r="DO260" s="326">
        <f t="shared" si="294"/>
        <v>0</v>
      </c>
      <c r="DP260" s="326">
        <f t="shared" si="312"/>
        <v>0</v>
      </c>
      <c r="DQ260" s="329">
        <f t="shared" si="313"/>
        <v>0</v>
      </c>
      <c r="DR260" s="72"/>
      <c r="DS260" s="372">
        <v>247</v>
      </c>
      <c r="DT260" s="68">
        <f t="shared" si="295"/>
        <v>0</v>
      </c>
      <c r="DV260" s="68">
        <f t="shared" si="296"/>
        <v>0</v>
      </c>
      <c r="DX260" s="91"/>
      <c r="DZ260" s="68">
        <f t="shared" si="297"/>
        <v>0</v>
      </c>
      <c r="EA260" s="132"/>
      <c r="EB260" s="72">
        <f t="shared" si="298"/>
        <v>0</v>
      </c>
      <c r="EC260" s="132"/>
      <c r="ED260" s="72">
        <f t="shared" si="254"/>
        <v>0</v>
      </c>
      <c r="EF260" s="364">
        <f t="shared" si="314"/>
        <v>0</v>
      </c>
      <c r="EG260" s="95">
        <f t="shared" si="315"/>
        <v>0</v>
      </c>
      <c r="EH260" s="379">
        <f>(INDEX('30 year Cash Flow'!$H$50:$AK$50,1,'Monthly Loan Amortization'!A260)/12)*$DV$9</f>
        <v>0</v>
      </c>
      <c r="EI260" s="326">
        <f t="shared" si="316"/>
        <v>0</v>
      </c>
      <c r="EJ260" s="326">
        <f t="shared" si="321"/>
        <v>0</v>
      </c>
      <c r="EK260" s="326">
        <f t="shared" si="317"/>
        <v>0</v>
      </c>
      <c r="EL260" s="329">
        <f t="shared" si="324"/>
        <v>0</v>
      </c>
      <c r="EM260" s="329"/>
      <c r="EN260" s="372">
        <v>247</v>
      </c>
      <c r="EO260" s="95">
        <f t="shared" si="299"/>
        <v>0</v>
      </c>
      <c r="EP260" s="132"/>
      <c r="EQ260" s="95">
        <f t="shared" si="300"/>
        <v>0</v>
      </c>
      <c r="ER260" s="132"/>
      <c r="ES260" s="91"/>
      <c r="ET260" s="132"/>
      <c r="EU260" s="95">
        <f t="shared" si="301"/>
        <v>0</v>
      </c>
      <c r="EV260" s="132"/>
      <c r="EW260" s="327">
        <f t="shared" si="302"/>
        <v>0</v>
      </c>
      <c r="EX260" s="132"/>
      <c r="EY260" s="327">
        <f t="shared" si="255"/>
        <v>0</v>
      </c>
      <c r="EZ260" s="132"/>
      <c r="FA260" s="364">
        <f t="shared" si="318"/>
        <v>0</v>
      </c>
      <c r="FB260" s="95">
        <f t="shared" si="319"/>
        <v>0</v>
      </c>
      <c r="FC260" s="379">
        <f>(INDEX('30 year Cash Flow'!$H$50:$AK$50,1,'Monthly Loan Amortization'!A260)/12)*$EQ$9</f>
        <v>0</v>
      </c>
      <c r="FD260" s="326">
        <f t="shared" si="322"/>
        <v>0</v>
      </c>
      <c r="FE260" s="326">
        <f t="shared" si="323"/>
        <v>0</v>
      </c>
      <c r="FF260" s="326">
        <f t="shared" si="320"/>
        <v>0</v>
      </c>
      <c r="FG260" s="329">
        <f t="shared" si="325"/>
        <v>0</v>
      </c>
    </row>
    <row r="261" spans="1:163" x14ac:dyDescent="0.25">
      <c r="A261" s="132">
        <f t="shared" si="303"/>
        <v>21</v>
      </c>
      <c r="B261" s="71">
        <v>248</v>
      </c>
      <c r="C261" s="68">
        <f t="shared" si="256"/>
        <v>0</v>
      </c>
      <c r="E261" s="68">
        <f t="shared" si="257"/>
        <v>0</v>
      </c>
      <c r="G261" s="91"/>
      <c r="I261" s="68">
        <f t="shared" si="258"/>
        <v>0</v>
      </c>
      <c r="K261" s="72">
        <f t="shared" si="259"/>
        <v>0</v>
      </c>
      <c r="M261" s="72">
        <f t="shared" si="247"/>
        <v>0</v>
      </c>
      <c r="N261" s="66"/>
      <c r="O261" s="69"/>
      <c r="Q261" s="71">
        <v>248</v>
      </c>
      <c r="R261" s="68">
        <f t="shared" si="260"/>
        <v>0</v>
      </c>
      <c r="T261" s="68">
        <f t="shared" si="261"/>
        <v>0</v>
      </c>
      <c r="V261" s="91"/>
      <c r="X261" s="68">
        <f t="shared" si="262"/>
        <v>0</v>
      </c>
      <c r="Z261" s="72">
        <f t="shared" si="263"/>
        <v>0</v>
      </c>
      <c r="AB261" s="72" t="e">
        <f t="shared" si="248"/>
        <v>#REF!</v>
      </c>
      <c r="AD261" s="69"/>
      <c r="AF261" s="71">
        <v>248</v>
      </c>
      <c r="AG261" s="68">
        <f t="shared" si="264"/>
        <v>0</v>
      </c>
      <c r="AI261" s="68">
        <f t="shared" si="265"/>
        <v>0</v>
      </c>
      <c r="AK261" s="91"/>
      <c r="AM261" s="68">
        <f t="shared" si="266"/>
        <v>0</v>
      </c>
      <c r="AO261" s="72">
        <f t="shared" si="267"/>
        <v>0</v>
      </c>
      <c r="AQ261" s="72" t="e">
        <f t="shared" si="249"/>
        <v>#REF!</v>
      </c>
      <c r="AS261" s="69"/>
      <c r="AU261" s="71">
        <v>248</v>
      </c>
      <c r="AV261" s="68">
        <f t="shared" si="268"/>
        <v>0</v>
      </c>
      <c r="AX261" s="68">
        <f t="shared" si="269"/>
        <v>0</v>
      </c>
      <c r="AZ261" s="91"/>
      <c r="BB261" s="68">
        <f t="shared" si="270"/>
        <v>0</v>
      </c>
      <c r="BD261" s="72">
        <f t="shared" si="271"/>
        <v>0</v>
      </c>
      <c r="BF261" s="72" t="e">
        <f t="shared" si="250"/>
        <v>#REF!</v>
      </c>
      <c r="BG261" s="72"/>
      <c r="BH261" s="71">
        <v>248</v>
      </c>
      <c r="BI261" s="68">
        <f t="shared" si="272"/>
        <v>0</v>
      </c>
      <c r="BJ261" s="132"/>
      <c r="BK261" s="68">
        <f t="shared" si="273"/>
        <v>0</v>
      </c>
      <c r="BL261" s="132"/>
      <c r="BM261" s="91"/>
      <c r="BN261" s="132"/>
      <c r="BO261" s="68">
        <f t="shared" si="274"/>
        <v>0</v>
      </c>
      <c r="BP261" s="132"/>
      <c r="BQ261" s="72">
        <f t="shared" si="275"/>
        <v>0</v>
      </c>
      <c r="BR261" s="132"/>
      <c r="BS261" s="72">
        <f t="shared" si="251"/>
        <v>0</v>
      </c>
      <c r="BT261" s="72"/>
      <c r="BU261" s="326">
        <f t="shared" si="304"/>
        <v>0</v>
      </c>
      <c r="BV261" s="326">
        <f t="shared" si="276"/>
        <v>0</v>
      </c>
      <c r="BW261" s="326">
        <f t="shared" si="277"/>
        <v>0</v>
      </c>
      <c r="BX261" s="326">
        <f t="shared" si="278"/>
        <v>0</v>
      </c>
      <c r="BY261" s="326">
        <f t="shared" si="279"/>
        <v>0</v>
      </c>
      <c r="BZ261" s="326">
        <f t="shared" si="305"/>
        <v>0</v>
      </c>
      <c r="CA261" s="329">
        <f t="shared" si="280"/>
        <v>0</v>
      </c>
      <c r="CB261" s="132"/>
      <c r="CC261" s="71">
        <v>248</v>
      </c>
      <c r="CD261" s="68">
        <f t="shared" si="281"/>
        <v>0</v>
      </c>
      <c r="CE261" s="132"/>
      <c r="CF261" s="68">
        <f t="shared" si="282"/>
        <v>0</v>
      </c>
      <c r="CG261" s="132"/>
      <c r="CH261" s="91"/>
      <c r="CI261" s="132"/>
      <c r="CJ261" s="68">
        <f t="shared" si="283"/>
        <v>0</v>
      </c>
      <c r="CK261" s="132"/>
      <c r="CL261" s="72">
        <f t="shared" si="284"/>
        <v>0</v>
      </c>
      <c r="CM261" s="132"/>
      <c r="CN261" s="72">
        <f t="shared" si="252"/>
        <v>0</v>
      </c>
      <c r="CO261" s="132"/>
      <c r="CP261" s="326">
        <f t="shared" si="306"/>
        <v>0</v>
      </c>
      <c r="CQ261" s="326">
        <f t="shared" si="307"/>
        <v>0</v>
      </c>
      <c r="CR261" s="326">
        <f t="shared" si="308"/>
        <v>0</v>
      </c>
      <c r="CS261" s="326">
        <f t="shared" si="285"/>
        <v>0</v>
      </c>
      <c r="CT261" s="326">
        <f t="shared" si="286"/>
        <v>0</v>
      </c>
      <c r="CU261" s="326">
        <f t="shared" si="309"/>
        <v>0</v>
      </c>
      <c r="CV261" s="329">
        <f t="shared" si="287"/>
        <v>0</v>
      </c>
      <c r="CW261" s="69"/>
      <c r="CX261" s="71">
        <v>248</v>
      </c>
      <c r="CY261" s="68">
        <f t="shared" si="288"/>
        <v>0</v>
      </c>
      <c r="CZ261" s="132"/>
      <c r="DA261" s="68">
        <f t="shared" si="289"/>
        <v>0</v>
      </c>
      <c r="DB261" s="132"/>
      <c r="DC261" s="91"/>
      <c r="DD261" s="132"/>
      <c r="DE261" s="68">
        <f t="shared" si="290"/>
        <v>0</v>
      </c>
      <c r="DF261" s="132"/>
      <c r="DG261" s="72">
        <f t="shared" si="291"/>
        <v>0</v>
      </c>
      <c r="DH261" s="132"/>
      <c r="DI261" s="72">
        <f t="shared" si="253"/>
        <v>0</v>
      </c>
      <c r="DJ261" s="72"/>
      <c r="DK261" s="326">
        <f t="shared" si="310"/>
        <v>0</v>
      </c>
      <c r="DL261" s="326">
        <f t="shared" si="311"/>
        <v>0</v>
      </c>
      <c r="DM261" s="326">
        <f t="shared" si="292"/>
        <v>0</v>
      </c>
      <c r="DN261" s="326">
        <f t="shared" si="293"/>
        <v>0</v>
      </c>
      <c r="DO261" s="326">
        <f t="shared" si="294"/>
        <v>0</v>
      </c>
      <c r="DP261" s="326">
        <f t="shared" si="312"/>
        <v>0</v>
      </c>
      <c r="DQ261" s="329">
        <f t="shared" si="313"/>
        <v>0</v>
      </c>
      <c r="DR261" s="72"/>
      <c r="DS261" s="372">
        <v>248</v>
      </c>
      <c r="DT261" s="68">
        <f t="shared" si="295"/>
        <v>0</v>
      </c>
      <c r="DV261" s="68">
        <f t="shared" si="296"/>
        <v>0</v>
      </c>
      <c r="DX261" s="91"/>
      <c r="DZ261" s="68">
        <f t="shared" si="297"/>
        <v>0</v>
      </c>
      <c r="EA261" s="132"/>
      <c r="EB261" s="72">
        <f t="shared" si="298"/>
        <v>0</v>
      </c>
      <c r="EC261" s="132"/>
      <c r="ED261" s="72">
        <f t="shared" si="254"/>
        <v>0</v>
      </c>
      <c r="EF261" s="364">
        <f t="shared" si="314"/>
        <v>0</v>
      </c>
      <c r="EG261" s="95">
        <f t="shared" si="315"/>
        <v>0</v>
      </c>
      <c r="EH261" s="379">
        <f>(INDEX('30 year Cash Flow'!$H$50:$AK$50,1,'Monthly Loan Amortization'!A261)/12)*$DV$9</f>
        <v>0</v>
      </c>
      <c r="EI261" s="326">
        <f t="shared" si="316"/>
        <v>0</v>
      </c>
      <c r="EJ261" s="326">
        <f t="shared" si="321"/>
        <v>0</v>
      </c>
      <c r="EK261" s="326">
        <f t="shared" si="317"/>
        <v>0</v>
      </c>
      <c r="EL261" s="329">
        <f t="shared" si="324"/>
        <v>0</v>
      </c>
      <c r="EM261" s="329"/>
      <c r="EN261" s="372">
        <v>248</v>
      </c>
      <c r="EO261" s="95">
        <f t="shared" si="299"/>
        <v>0</v>
      </c>
      <c r="EP261" s="132"/>
      <c r="EQ261" s="95">
        <f t="shared" si="300"/>
        <v>0</v>
      </c>
      <c r="ER261" s="132"/>
      <c r="ES261" s="91"/>
      <c r="ET261" s="132"/>
      <c r="EU261" s="95">
        <f t="shared" si="301"/>
        <v>0</v>
      </c>
      <c r="EV261" s="132"/>
      <c r="EW261" s="327">
        <f t="shared" si="302"/>
        <v>0</v>
      </c>
      <c r="EX261" s="132"/>
      <c r="EY261" s="327">
        <f t="shared" si="255"/>
        <v>0</v>
      </c>
      <c r="EZ261" s="132"/>
      <c r="FA261" s="364">
        <f t="shared" si="318"/>
        <v>0</v>
      </c>
      <c r="FB261" s="95">
        <f t="shared" si="319"/>
        <v>0</v>
      </c>
      <c r="FC261" s="379">
        <f>(INDEX('30 year Cash Flow'!$H$50:$AK$50,1,'Monthly Loan Amortization'!A261)/12)*$EQ$9</f>
        <v>0</v>
      </c>
      <c r="FD261" s="326">
        <f t="shared" si="322"/>
        <v>0</v>
      </c>
      <c r="FE261" s="326">
        <f t="shared" si="323"/>
        <v>0</v>
      </c>
      <c r="FF261" s="326">
        <f t="shared" si="320"/>
        <v>0</v>
      </c>
      <c r="FG261" s="329">
        <f t="shared" si="325"/>
        <v>0</v>
      </c>
    </row>
    <row r="262" spans="1:163" x14ac:dyDescent="0.25">
      <c r="A262" s="132">
        <f t="shared" si="303"/>
        <v>21</v>
      </c>
      <c r="B262" s="71">
        <v>249</v>
      </c>
      <c r="C262" s="68">
        <f t="shared" si="256"/>
        <v>0</v>
      </c>
      <c r="E262" s="68">
        <f t="shared" si="257"/>
        <v>0</v>
      </c>
      <c r="G262" s="91"/>
      <c r="I262" s="68">
        <f t="shared" si="258"/>
        <v>0</v>
      </c>
      <c r="K262" s="72">
        <f t="shared" si="259"/>
        <v>0</v>
      </c>
      <c r="M262" s="72">
        <f t="shared" si="247"/>
        <v>0</v>
      </c>
      <c r="N262" s="66"/>
      <c r="O262" s="69"/>
      <c r="Q262" s="71">
        <v>249</v>
      </c>
      <c r="R262" s="68">
        <f t="shared" si="260"/>
        <v>0</v>
      </c>
      <c r="T262" s="68">
        <f t="shared" si="261"/>
        <v>0</v>
      </c>
      <c r="V262" s="91"/>
      <c r="X262" s="68">
        <f t="shared" si="262"/>
        <v>0</v>
      </c>
      <c r="Z262" s="72">
        <f t="shared" si="263"/>
        <v>0</v>
      </c>
      <c r="AB262" s="72" t="e">
        <f t="shared" si="248"/>
        <v>#REF!</v>
      </c>
      <c r="AD262" s="69"/>
      <c r="AF262" s="71">
        <v>249</v>
      </c>
      <c r="AG262" s="68">
        <f t="shared" si="264"/>
        <v>0</v>
      </c>
      <c r="AI262" s="68">
        <f t="shared" si="265"/>
        <v>0</v>
      </c>
      <c r="AK262" s="91"/>
      <c r="AM262" s="68">
        <f t="shared" si="266"/>
        <v>0</v>
      </c>
      <c r="AO262" s="72">
        <f t="shared" si="267"/>
        <v>0</v>
      </c>
      <c r="AQ262" s="72" t="e">
        <f t="shared" si="249"/>
        <v>#REF!</v>
      </c>
      <c r="AS262" s="69"/>
      <c r="AU262" s="71">
        <v>249</v>
      </c>
      <c r="AV262" s="68">
        <f t="shared" si="268"/>
        <v>0</v>
      </c>
      <c r="AX262" s="68">
        <f t="shared" si="269"/>
        <v>0</v>
      </c>
      <c r="AZ262" s="91"/>
      <c r="BB262" s="68">
        <f t="shared" si="270"/>
        <v>0</v>
      </c>
      <c r="BD262" s="72">
        <f t="shared" si="271"/>
        <v>0</v>
      </c>
      <c r="BF262" s="72" t="e">
        <f t="shared" si="250"/>
        <v>#REF!</v>
      </c>
      <c r="BG262" s="72"/>
      <c r="BH262" s="71">
        <v>249</v>
      </c>
      <c r="BI262" s="68">
        <f t="shared" si="272"/>
        <v>0</v>
      </c>
      <c r="BJ262" s="132"/>
      <c r="BK262" s="68">
        <f t="shared" si="273"/>
        <v>0</v>
      </c>
      <c r="BL262" s="132"/>
      <c r="BM262" s="91"/>
      <c r="BN262" s="132"/>
      <c r="BO262" s="68">
        <f t="shared" si="274"/>
        <v>0</v>
      </c>
      <c r="BP262" s="132"/>
      <c r="BQ262" s="72">
        <f t="shared" si="275"/>
        <v>0</v>
      </c>
      <c r="BR262" s="132"/>
      <c r="BS262" s="72">
        <f t="shared" si="251"/>
        <v>0</v>
      </c>
      <c r="BT262" s="72"/>
      <c r="BU262" s="326">
        <f t="shared" si="304"/>
        <v>0</v>
      </c>
      <c r="BV262" s="326">
        <f t="shared" si="276"/>
        <v>0</v>
      </c>
      <c r="BW262" s="326">
        <f t="shared" si="277"/>
        <v>0</v>
      </c>
      <c r="BX262" s="326">
        <f t="shared" si="278"/>
        <v>0</v>
      </c>
      <c r="BY262" s="326">
        <f t="shared" si="279"/>
        <v>0</v>
      </c>
      <c r="BZ262" s="326">
        <f t="shared" si="305"/>
        <v>0</v>
      </c>
      <c r="CA262" s="329">
        <f t="shared" si="280"/>
        <v>0</v>
      </c>
      <c r="CB262" s="132"/>
      <c r="CC262" s="71">
        <v>249</v>
      </c>
      <c r="CD262" s="68">
        <f t="shared" si="281"/>
        <v>0</v>
      </c>
      <c r="CE262" s="132"/>
      <c r="CF262" s="68">
        <f t="shared" si="282"/>
        <v>0</v>
      </c>
      <c r="CG262" s="132"/>
      <c r="CH262" s="91"/>
      <c r="CI262" s="132"/>
      <c r="CJ262" s="68">
        <f t="shared" si="283"/>
        <v>0</v>
      </c>
      <c r="CK262" s="132"/>
      <c r="CL262" s="72">
        <f t="shared" si="284"/>
        <v>0</v>
      </c>
      <c r="CM262" s="132"/>
      <c r="CN262" s="72">
        <f t="shared" si="252"/>
        <v>0</v>
      </c>
      <c r="CO262" s="132"/>
      <c r="CP262" s="326">
        <f t="shared" si="306"/>
        <v>0</v>
      </c>
      <c r="CQ262" s="326">
        <f t="shared" si="307"/>
        <v>0</v>
      </c>
      <c r="CR262" s="326">
        <f t="shared" si="308"/>
        <v>0</v>
      </c>
      <c r="CS262" s="326">
        <f t="shared" si="285"/>
        <v>0</v>
      </c>
      <c r="CT262" s="326">
        <f t="shared" si="286"/>
        <v>0</v>
      </c>
      <c r="CU262" s="326">
        <f t="shared" si="309"/>
        <v>0</v>
      </c>
      <c r="CV262" s="329">
        <f t="shared" si="287"/>
        <v>0</v>
      </c>
      <c r="CW262" s="69"/>
      <c r="CX262" s="71">
        <v>249</v>
      </c>
      <c r="CY262" s="68">
        <f t="shared" si="288"/>
        <v>0</v>
      </c>
      <c r="CZ262" s="132"/>
      <c r="DA262" s="68">
        <f t="shared" si="289"/>
        <v>0</v>
      </c>
      <c r="DB262" s="132"/>
      <c r="DC262" s="91"/>
      <c r="DD262" s="132"/>
      <c r="DE262" s="68">
        <f t="shared" si="290"/>
        <v>0</v>
      </c>
      <c r="DF262" s="132"/>
      <c r="DG262" s="72">
        <f t="shared" si="291"/>
        <v>0</v>
      </c>
      <c r="DH262" s="132"/>
      <c r="DI262" s="72">
        <f t="shared" si="253"/>
        <v>0</v>
      </c>
      <c r="DJ262" s="72"/>
      <c r="DK262" s="326">
        <f t="shared" si="310"/>
        <v>0</v>
      </c>
      <c r="DL262" s="326">
        <f t="shared" si="311"/>
        <v>0</v>
      </c>
      <c r="DM262" s="326">
        <f t="shared" si="292"/>
        <v>0</v>
      </c>
      <c r="DN262" s="326">
        <f t="shared" si="293"/>
        <v>0</v>
      </c>
      <c r="DO262" s="326">
        <f t="shared" si="294"/>
        <v>0</v>
      </c>
      <c r="DP262" s="326">
        <f t="shared" si="312"/>
        <v>0</v>
      </c>
      <c r="DQ262" s="329">
        <f t="shared" si="313"/>
        <v>0</v>
      </c>
      <c r="DR262" s="72"/>
      <c r="DS262" s="372">
        <v>249</v>
      </c>
      <c r="DT262" s="68">
        <f t="shared" si="295"/>
        <v>0</v>
      </c>
      <c r="DV262" s="68">
        <f t="shared" si="296"/>
        <v>0</v>
      </c>
      <c r="DX262" s="91"/>
      <c r="DZ262" s="68">
        <f t="shared" si="297"/>
        <v>0</v>
      </c>
      <c r="EA262" s="132"/>
      <c r="EB262" s="72">
        <f t="shared" si="298"/>
        <v>0</v>
      </c>
      <c r="EC262" s="132"/>
      <c r="ED262" s="72">
        <f t="shared" si="254"/>
        <v>0</v>
      </c>
      <c r="EF262" s="364">
        <f t="shared" si="314"/>
        <v>0</v>
      </c>
      <c r="EG262" s="95">
        <f t="shared" si="315"/>
        <v>0</v>
      </c>
      <c r="EH262" s="379">
        <f>(INDEX('30 year Cash Flow'!$H$50:$AK$50,1,'Monthly Loan Amortization'!A262)/12)*$DV$9</f>
        <v>0</v>
      </c>
      <c r="EI262" s="326">
        <f t="shared" si="316"/>
        <v>0</v>
      </c>
      <c r="EJ262" s="326">
        <f t="shared" si="321"/>
        <v>0</v>
      </c>
      <c r="EK262" s="326">
        <f t="shared" si="317"/>
        <v>0</v>
      </c>
      <c r="EL262" s="329">
        <f t="shared" si="324"/>
        <v>0</v>
      </c>
      <c r="EM262" s="329"/>
      <c r="EN262" s="372">
        <v>249</v>
      </c>
      <c r="EO262" s="95">
        <f t="shared" si="299"/>
        <v>0</v>
      </c>
      <c r="EP262" s="132"/>
      <c r="EQ262" s="95">
        <f t="shared" si="300"/>
        <v>0</v>
      </c>
      <c r="ER262" s="132"/>
      <c r="ES262" s="91"/>
      <c r="ET262" s="132"/>
      <c r="EU262" s="95">
        <f t="shared" si="301"/>
        <v>0</v>
      </c>
      <c r="EV262" s="132"/>
      <c r="EW262" s="327">
        <f t="shared" si="302"/>
        <v>0</v>
      </c>
      <c r="EX262" s="132"/>
      <c r="EY262" s="327">
        <f t="shared" si="255"/>
        <v>0</v>
      </c>
      <c r="EZ262" s="132"/>
      <c r="FA262" s="364">
        <f t="shared" si="318"/>
        <v>0</v>
      </c>
      <c r="FB262" s="95">
        <f t="shared" si="319"/>
        <v>0</v>
      </c>
      <c r="FC262" s="379">
        <f>(INDEX('30 year Cash Flow'!$H$50:$AK$50,1,'Monthly Loan Amortization'!A262)/12)*$EQ$9</f>
        <v>0</v>
      </c>
      <c r="FD262" s="326">
        <f t="shared" si="322"/>
        <v>0</v>
      </c>
      <c r="FE262" s="326">
        <f t="shared" si="323"/>
        <v>0</v>
      </c>
      <c r="FF262" s="326">
        <f t="shared" si="320"/>
        <v>0</v>
      </c>
      <c r="FG262" s="329">
        <f t="shared" si="325"/>
        <v>0</v>
      </c>
    </row>
    <row r="263" spans="1:163" x14ac:dyDescent="0.25">
      <c r="A263" s="132">
        <f t="shared" si="303"/>
        <v>21</v>
      </c>
      <c r="B263" s="71">
        <v>250</v>
      </c>
      <c r="C263" s="68">
        <f t="shared" si="256"/>
        <v>0</v>
      </c>
      <c r="E263" s="68">
        <f t="shared" si="257"/>
        <v>0</v>
      </c>
      <c r="G263" s="91"/>
      <c r="I263" s="68">
        <f t="shared" si="258"/>
        <v>0</v>
      </c>
      <c r="K263" s="72">
        <f t="shared" si="259"/>
        <v>0</v>
      </c>
      <c r="M263" s="72">
        <f t="shared" si="247"/>
        <v>0</v>
      </c>
      <c r="N263" s="66"/>
      <c r="O263" s="69"/>
      <c r="Q263" s="71">
        <v>250</v>
      </c>
      <c r="R263" s="68">
        <f t="shared" si="260"/>
        <v>0</v>
      </c>
      <c r="T263" s="68">
        <f t="shared" si="261"/>
        <v>0</v>
      </c>
      <c r="V263" s="91"/>
      <c r="X263" s="68">
        <f t="shared" si="262"/>
        <v>0</v>
      </c>
      <c r="Z263" s="72">
        <f t="shared" si="263"/>
        <v>0</v>
      </c>
      <c r="AB263" s="72" t="e">
        <f t="shared" si="248"/>
        <v>#REF!</v>
      </c>
      <c r="AD263" s="69"/>
      <c r="AF263" s="71">
        <v>250</v>
      </c>
      <c r="AG263" s="68">
        <f t="shared" si="264"/>
        <v>0</v>
      </c>
      <c r="AI263" s="68">
        <f t="shared" si="265"/>
        <v>0</v>
      </c>
      <c r="AK263" s="91"/>
      <c r="AM263" s="68">
        <f t="shared" si="266"/>
        <v>0</v>
      </c>
      <c r="AO263" s="72">
        <f t="shared" si="267"/>
        <v>0</v>
      </c>
      <c r="AQ263" s="72" t="e">
        <f t="shared" si="249"/>
        <v>#REF!</v>
      </c>
      <c r="AS263" s="69"/>
      <c r="AU263" s="71">
        <v>250</v>
      </c>
      <c r="AV263" s="68">
        <f t="shared" si="268"/>
        <v>0</v>
      </c>
      <c r="AX263" s="68">
        <f t="shared" si="269"/>
        <v>0</v>
      </c>
      <c r="AZ263" s="91"/>
      <c r="BB263" s="68">
        <f t="shared" si="270"/>
        <v>0</v>
      </c>
      <c r="BD263" s="72">
        <f t="shared" si="271"/>
        <v>0</v>
      </c>
      <c r="BF263" s="72" t="e">
        <f t="shared" si="250"/>
        <v>#REF!</v>
      </c>
      <c r="BG263" s="72"/>
      <c r="BH263" s="71">
        <v>250</v>
      </c>
      <c r="BI263" s="68">
        <f t="shared" si="272"/>
        <v>0</v>
      </c>
      <c r="BJ263" s="132"/>
      <c r="BK263" s="68">
        <f t="shared" si="273"/>
        <v>0</v>
      </c>
      <c r="BL263" s="132"/>
      <c r="BM263" s="91"/>
      <c r="BN263" s="132"/>
      <c r="BO263" s="68">
        <f t="shared" si="274"/>
        <v>0</v>
      </c>
      <c r="BP263" s="132"/>
      <c r="BQ263" s="72">
        <f t="shared" si="275"/>
        <v>0</v>
      </c>
      <c r="BR263" s="132"/>
      <c r="BS263" s="72">
        <f t="shared" si="251"/>
        <v>0</v>
      </c>
      <c r="BT263" s="72"/>
      <c r="BU263" s="326">
        <f t="shared" si="304"/>
        <v>0</v>
      </c>
      <c r="BV263" s="326">
        <f t="shared" si="276"/>
        <v>0</v>
      </c>
      <c r="BW263" s="326">
        <f t="shared" si="277"/>
        <v>0</v>
      </c>
      <c r="BX263" s="326">
        <f t="shared" si="278"/>
        <v>0</v>
      </c>
      <c r="BY263" s="326">
        <f t="shared" si="279"/>
        <v>0</v>
      </c>
      <c r="BZ263" s="326">
        <f t="shared" si="305"/>
        <v>0</v>
      </c>
      <c r="CA263" s="329">
        <f t="shared" si="280"/>
        <v>0</v>
      </c>
      <c r="CB263" s="132"/>
      <c r="CC263" s="71">
        <v>250</v>
      </c>
      <c r="CD263" s="68">
        <f t="shared" si="281"/>
        <v>0</v>
      </c>
      <c r="CE263" s="132"/>
      <c r="CF263" s="68">
        <f t="shared" si="282"/>
        <v>0</v>
      </c>
      <c r="CG263" s="132"/>
      <c r="CH263" s="91"/>
      <c r="CI263" s="132"/>
      <c r="CJ263" s="68">
        <f t="shared" si="283"/>
        <v>0</v>
      </c>
      <c r="CK263" s="132"/>
      <c r="CL263" s="72">
        <f t="shared" si="284"/>
        <v>0</v>
      </c>
      <c r="CM263" s="132"/>
      <c r="CN263" s="72">
        <f t="shared" si="252"/>
        <v>0</v>
      </c>
      <c r="CO263" s="132"/>
      <c r="CP263" s="326">
        <f t="shared" si="306"/>
        <v>0</v>
      </c>
      <c r="CQ263" s="326">
        <f t="shared" si="307"/>
        <v>0</v>
      </c>
      <c r="CR263" s="326">
        <f t="shared" si="308"/>
        <v>0</v>
      </c>
      <c r="CS263" s="326">
        <f t="shared" si="285"/>
        <v>0</v>
      </c>
      <c r="CT263" s="326">
        <f t="shared" si="286"/>
        <v>0</v>
      </c>
      <c r="CU263" s="326">
        <f t="shared" si="309"/>
        <v>0</v>
      </c>
      <c r="CV263" s="329">
        <f t="shared" si="287"/>
        <v>0</v>
      </c>
      <c r="CW263" s="69"/>
      <c r="CX263" s="71">
        <v>250</v>
      </c>
      <c r="CY263" s="68">
        <f t="shared" si="288"/>
        <v>0</v>
      </c>
      <c r="CZ263" s="132"/>
      <c r="DA263" s="68">
        <f t="shared" si="289"/>
        <v>0</v>
      </c>
      <c r="DB263" s="132"/>
      <c r="DC263" s="91"/>
      <c r="DD263" s="132"/>
      <c r="DE263" s="68">
        <f t="shared" si="290"/>
        <v>0</v>
      </c>
      <c r="DF263" s="132"/>
      <c r="DG263" s="72">
        <f t="shared" si="291"/>
        <v>0</v>
      </c>
      <c r="DH263" s="132"/>
      <c r="DI263" s="72">
        <f t="shared" si="253"/>
        <v>0</v>
      </c>
      <c r="DJ263" s="72"/>
      <c r="DK263" s="326">
        <f t="shared" si="310"/>
        <v>0</v>
      </c>
      <c r="DL263" s="326">
        <f t="shared" si="311"/>
        <v>0</v>
      </c>
      <c r="DM263" s="326">
        <f t="shared" si="292"/>
        <v>0</v>
      </c>
      <c r="DN263" s="326">
        <f t="shared" si="293"/>
        <v>0</v>
      </c>
      <c r="DO263" s="326">
        <f t="shared" si="294"/>
        <v>0</v>
      </c>
      <c r="DP263" s="326">
        <f t="shared" si="312"/>
        <v>0</v>
      </c>
      <c r="DQ263" s="329">
        <f t="shared" si="313"/>
        <v>0</v>
      </c>
      <c r="DR263" s="72"/>
      <c r="DS263" s="372">
        <v>250</v>
      </c>
      <c r="DT263" s="68">
        <f t="shared" si="295"/>
        <v>0</v>
      </c>
      <c r="DV263" s="68">
        <f t="shared" si="296"/>
        <v>0</v>
      </c>
      <c r="DX263" s="91"/>
      <c r="DZ263" s="68">
        <f t="shared" si="297"/>
        <v>0</v>
      </c>
      <c r="EA263" s="132"/>
      <c r="EB263" s="72">
        <f t="shared" si="298"/>
        <v>0</v>
      </c>
      <c r="EC263" s="132"/>
      <c r="ED263" s="72">
        <f t="shared" si="254"/>
        <v>0</v>
      </c>
      <c r="EF263" s="364">
        <f t="shared" si="314"/>
        <v>0</v>
      </c>
      <c r="EG263" s="95">
        <f t="shared" si="315"/>
        <v>0</v>
      </c>
      <c r="EH263" s="379">
        <f>(INDEX('30 year Cash Flow'!$H$50:$AK$50,1,'Monthly Loan Amortization'!A263)/12)*$DV$9</f>
        <v>0</v>
      </c>
      <c r="EI263" s="326">
        <f t="shared" si="316"/>
        <v>0</v>
      </c>
      <c r="EJ263" s="326">
        <f t="shared" si="321"/>
        <v>0</v>
      </c>
      <c r="EK263" s="326">
        <f t="shared" si="317"/>
        <v>0</v>
      </c>
      <c r="EL263" s="329">
        <f t="shared" si="324"/>
        <v>0</v>
      </c>
      <c r="EM263" s="329"/>
      <c r="EN263" s="372">
        <v>250</v>
      </c>
      <c r="EO263" s="95">
        <f t="shared" si="299"/>
        <v>0</v>
      </c>
      <c r="EP263" s="132"/>
      <c r="EQ263" s="95">
        <f t="shared" si="300"/>
        <v>0</v>
      </c>
      <c r="ER263" s="132"/>
      <c r="ES263" s="91"/>
      <c r="ET263" s="132"/>
      <c r="EU263" s="95">
        <f t="shared" si="301"/>
        <v>0</v>
      </c>
      <c r="EV263" s="132"/>
      <c r="EW263" s="327">
        <f t="shared" si="302"/>
        <v>0</v>
      </c>
      <c r="EX263" s="132"/>
      <c r="EY263" s="327">
        <f t="shared" si="255"/>
        <v>0</v>
      </c>
      <c r="EZ263" s="132"/>
      <c r="FA263" s="364">
        <f t="shared" si="318"/>
        <v>0</v>
      </c>
      <c r="FB263" s="95">
        <f t="shared" si="319"/>
        <v>0</v>
      </c>
      <c r="FC263" s="379">
        <f>(INDEX('30 year Cash Flow'!$H$50:$AK$50,1,'Monthly Loan Amortization'!A263)/12)*$EQ$9</f>
        <v>0</v>
      </c>
      <c r="FD263" s="326">
        <f t="shared" si="322"/>
        <v>0</v>
      </c>
      <c r="FE263" s="326">
        <f t="shared" si="323"/>
        <v>0</v>
      </c>
      <c r="FF263" s="326">
        <f t="shared" si="320"/>
        <v>0</v>
      </c>
      <c r="FG263" s="329">
        <f t="shared" si="325"/>
        <v>0</v>
      </c>
    </row>
    <row r="264" spans="1:163" x14ac:dyDescent="0.25">
      <c r="A264" s="132">
        <f t="shared" si="303"/>
        <v>21</v>
      </c>
      <c r="B264" s="71">
        <v>251</v>
      </c>
      <c r="C264" s="68">
        <f t="shared" si="256"/>
        <v>0</v>
      </c>
      <c r="E264" s="68">
        <f t="shared" si="257"/>
        <v>0</v>
      </c>
      <c r="G264" s="91"/>
      <c r="I264" s="68">
        <f t="shared" si="258"/>
        <v>0</v>
      </c>
      <c r="K264" s="72">
        <f t="shared" si="259"/>
        <v>0</v>
      </c>
      <c r="M264" s="72">
        <f t="shared" si="247"/>
        <v>0</v>
      </c>
      <c r="N264" s="66"/>
      <c r="O264" s="69"/>
      <c r="Q264" s="71">
        <v>251</v>
      </c>
      <c r="R264" s="68">
        <f t="shared" si="260"/>
        <v>0</v>
      </c>
      <c r="T264" s="68">
        <f t="shared" si="261"/>
        <v>0</v>
      </c>
      <c r="V264" s="91"/>
      <c r="X264" s="68">
        <f t="shared" si="262"/>
        <v>0</v>
      </c>
      <c r="Z264" s="72">
        <f t="shared" si="263"/>
        <v>0</v>
      </c>
      <c r="AB264" s="72" t="e">
        <f t="shared" si="248"/>
        <v>#REF!</v>
      </c>
      <c r="AD264" s="69"/>
      <c r="AF264" s="71">
        <v>251</v>
      </c>
      <c r="AG264" s="68">
        <f t="shared" si="264"/>
        <v>0</v>
      </c>
      <c r="AI264" s="68">
        <f t="shared" si="265"/>
        <v>0</v>
      </c>
      <c r="AK264" s="91"/>
      <c r="AM264" s="68">
        <f t="shared" si="266"/>
        <v>0</v>
      </c>
      <c r="AO264" s="72">
        <f t="shared" si="267"/>
        <v>0</v>
      </c>
      <c r="AQ264" s="72" t="e">
        <f t="shared" si="249"/>
        <v>#REF!</v>
      </c>
      <c r="AS264" s="69"/>
      <c r="AU264" s="71">
        <v>251</v>
      </c>
      <c r="AV264" s="68">
        <f t="shared" si="268"/>
        <v>0</v>
      </c>
      <c r="AX264" s="68">
        <f t="shared" si="269"/>
        <v>0</v>
      </c>
      <c r="AZ264" s="91"/>
      <c r="BB264" s="68">
        <f t="shared" si="270"/>
        <v>0</v>
      </c>
      <c r="BD264" s="72">
        <f t="shared" si="271"/>
        <v>0</v>
      </c>
      <c r="BF264" s="72" t="e">
        <f t="shared" si="250"/>
        <v>#REF!</v>
      </c>
      <c r="BG264" s="72"/>
      <c r="BH264" s="71">
        <v>251</v>
      </c>
      <c r="BI264" s="68">
        <f t="shared" si="272"/>
        <v>0</v>
      </c>
      <c r="BJ264" s="132"/>
      <c r="BK264" s="68">
        <f t="shared" si="273"/>
        <v>0</v>
      </c>
      <c r="BL264" s="132"/>
      <c r="BM264" s="91"/>
      <c r="BN264" s="132"/>
      <c r="BO264" s="68">
        <f t="shared" si="274"/>
        <v>0</v>
      </c>
      <c r="BP264" s="132"/>
      <c r="BQ264" s="72">
        <f t="shared" si="275"/>
        <v>0</v>
      </c>
      <c r="BR264" s="132"/>
      <c r="BS264" s="72">
        <f t="shared" si="251"/>
        <v>0</v>
      </c>
      <c r="BT264" s="72"/>
      <c r="BU264" s="326">
        <f t="shared" si="304"/>
        <v>0</v>
      </c>
      <c r="BV264" s="326">
        <f t="shared" si="276"/>
        <v>0</v>
      </c>
      <c r="BW264" s="326">
        <f t="shared" si="277"/>
        <v>0</v>
      </c>
      <c r="BX264" s="326">
        <f t="shared" si="278"/>
        <v>0</v>
      </c>
      <c r="BY264" s="326">
        <f t="shared" si="279"/>
        <v>0</v>
      </c>
      <c r="BZ264" s="326">
        <f t="shared" si="305"/>
        <v>0</v>
      </c>
      <c r="CA264" s="329">
        <f t="shared" si="280"/>
        <v>0</v>
      </c>
      <c r="CB264" s="132"/>
      <c r="CC264" s="71">
        <v>251</v>
      </c>
      <c r="CD264" s="68">
        <f t="shared" si="281"/>
        <v>0</v>
      </c>
      <c r="CE264" s="132"/>
      <c r="CF264" s="68">
        <f t="shared" si="282"/>
        <v>0</v>
      </c>
      <c r="CG264" s="132"/>
      <c r="CH264" s="91"/>
      <c r="CI264" s="132"/>
      <c r="CJ264" s="68">
        <f t="shared" si="283"/>
        <v>0</v>
      </c>
      <c r="CK264" s="132"/>
      <c r="CL264" s="72">
        <f t="shared" si="284"/>
        <v>0</v>
      </c>
      <c r="CM264" s="132"/>
      <c r="CN264" s="72">
        <f t="shared" si="252"/>
        <v>0</v>
      </c>
      <c r="CO264" s="132"/>
      <c r="CP264" s="326">
        <f t="shared" si="306"/>
        <v>0</v>
      </c>
      <c r="CQ264" s="326">
        <f t="shared" si="307"/>
        <v>0</v>
      </c>
      <c r="CR264" s="326">
        <f t="shared" si="308"/>
        <v>0</v>
      </c>
      <c r="CS264" s="326">
        <f t="shared" si="285"/>
        <v>0</v>
      </c>
      <c r="CT264" s="326">
        <f t="shared" si="286"/>
        <v>0</v>
      </c>
      <c r="CU264" s="326">
        <f t="shared" si="309"/>
        <v>0</v>
      </c>
      <c r="CV264" s="329">
        <f t="shared" si="287"/>
        <v>0</v>
      </c>
      <c r="CW264" s="69"/>
      <c r="CX264" s="71">
        <v>251</v>
      </c>
      <c r="CY264" s="68">
        <f t="shared" si="288"/>
        <v>0</v>
      </c>
      <c r="CZ264" s="132"/>
      <c r="DA264" s="68">
        <f t="shared" si="289"/>
        <v>0</v>
      </c>
      <c r="DB264" s="132"/>
      <c r="DC264" s="91"/>
      <c r="DD264" s="132"/>
      <c r="DE264" s="68">
        <f t="shared" si="290"/>
        <v>0</v>
      </c>
      <c r="DF264" s="132"/>
      <c r="DG264" s="72">
        <f t="shared" si="291"/>
        <v>0</v>
      </c>
      <c r="DH264" s="132"/>
      <c r="DI264" s="72">
        <f t="shared" si="253"/>
        <v>0</v>
      </c>
      <c r="DJ264" s="72"/>
      <c r="DK264" s="326">
        <f t="shared" si="310"/>
        <v>0</v>
      </c>
      <c r="DL264" s="326">
        <f t="shared" si="311"/>
        <v>0</v>
      </c>
      <c r="DM264" s="326">
        <f t="shared" si="292"/>
        <v>0</v>
      </c>
      <c r="DN264" s="326">
        <f t="shared" si="293"/>
        <v>0</v>
      </c>
      <c r="DO264" s="326">
        <f t="shared" si="294"/>
        <v>0</v>
      </c>
      <c r="DP264" s="326">
        <f t="shared" si="312"/>
        <v>0</v>
      </c>
      <c r="DQ264" s="329">
        <f t="shared" si="313"/>
        <v>0</v>
      </c>
      <c r="DR264" s="72"/>
      <c r="DS264" s="372">
        <v>251</v>
      </c>
      <c r="DT264" s="68">
        <f t="shared" si="295"/>
        <v>0</v>
      </c>
      <c r="DV264" s="68">
        <f t="shared" si="296"/>
        <v>0</v>
      </c>
      <c r="DX264" s="91"/>
      <c r="DZ264" s="68">
        <f t="shared" si="297"/>
        <v>0</v>
      </c>
      <c r="EA264" s="132"/>
      <c r="EB264" s="72">
        <f t="shared" si="298"/>
        <v>0</v>
      </c>
      <c r="EC264" s="132"/>
      <c r="ED264" s="72">
        <f t="shared" si="254"/>
        <v>0</v>
      </c>
      <c r="EF264" s="364">
        <f t="shared" si="314"/>
        <v>0</v>
      </c>
      <c r="EG264" s="95">
        <f t="shared" si="315"/>
        <v>0</v>
      </c>
      <c r="EH264" s="379">
        <f>(INDEX('30 year Cash Flow'!$H$50:$AK$50,1,'Monthly Loan Amortization'!A264)/12)*$DV$9</f>
        <v>0</v>
      </c>
      <c r="EI264" s="326">
        <f t="shared" si="316"/>
        <v>0</v>
      </c>
      <c r="EJ264" s="326">
        <f t="shared" si="321"/>
        <v>0</v>
      </c>
      <c r="EK264" s="326">
        <f t="shared" si="317"/>
        <v>0</v>
      </c>
      <c r="EL264" s="329">
        <f t="shared" si="324"/>
        <v>0</v>
      </c>
      <c r="EM264" s="329"/>
      <c r="EN264" s="372">
        <v>251</v>
      </c>
      <c r="EO264" s="95">
        <f t="shared" si="299"/>
        <v>0</v>
      </c>
      <c r="EP264" s="132"/>
      <c r="EQ264" s="95">
        <f t="shared" si="300"/>
        <v>0</v>
      </c>
      <c r="ER264" s="132"/>
      <c r="ES264" s="91"/>
      <c r="ET264" s="132"/>
      <c r="EU264" s="95">
        <f t="shared" si="301"/>
        <v>0</v>
      </c>
      <c r="EV264" s="132"/>
      <c r="EW264" s="327">
        <f t="shared" si="302"/>
        <v>0</v>
      </c>
      <c r="EX264" s="132"/>
      <c r="EY264" s="327">
        <f t="shared" si="255"/>
        <v>0</v>
      </c>
      <c r="EZ264" s="132"/>
      <c r="FA264" s="364">
        <f t="shared" si="318"/>
        <v>0</v>
      </c>
      <c r="FB264" s="95">
        <f t="shared" si="319"/>
        <v>0</v>
      </c>
      <c r="FC264" s="379">
        <f>(INDEX('30 year Cash Flow'!$H$50:$AK$50,1,'Monthly Loan Amortization'!A264)/12)*$EQ$9</f>
        <v>0</v>
      </c>
      <c r="FD264" s="326">
        <f t="shared" si="322"/>
        <v>0</v>
      </c>
      <c r="FE264" s="326">
        <f t="shared" si="323"/>
        <v>0</v>
      </c>
      <c r="FF264" s="326">
        <f t="shared" si="320"/>
        <v>0</v>
      </c>
      <c r="FG264" s="329">
        <f t="shared" si="325"/>
        <v>0</v>
      </c>
    </row>
    <row r="265" spans="1:163" x14ac:dyDescent="0.25">
      <c r="A265" s="132">
        <f t="shared" si="303"/>
        <v>21</v>
      </c>
      <c r="B265" s="71">
        <v>252</v>
      </c>
      <c r="C265" s="68">
        <f t="shared" si="256"/>
        <v>0</v>
      </c>
      <c r="E265" s="68">
        <f t="shared" si="257"/>
        <v>0</v>
      </c>
      <c r="G265" s="91"/>
      <c r="I265" s="68">
        <f t="shared" si="258"/>
        <v>0</v>
      </c>
      <c r="K265" s="72">
        <f t="shared" si="259"/>
        <v>0</v>
      </c>
      <c r="M265" s="72">
        <f t="shared" si="247"/>
        <v>0</v>
      </c>
      <c r="N265" s="66"/>
      <c r="O265" s="69"/>
      <c r="Q265" s="71">
        <v>252</v>
      </c>
      <c r="R265" s="68">
        <f t="shared" si="260"/>
        <v>0</v>
      </c>
      <c r="T265" s="68">
        <f t="shared" si="261"/>
        <v>0</v>
      </c>
      <c r="V265" s="91"/>
      <c r="X265" s="68">
        <f t="shared" si="262"/>
        <v>0</v>
      </c>
      <c r="Z265" s="72">
        <f t="shared" si="263"/>
        <v>0</v>
      </c>
      <c r="AB265" s="72" t="e">
        <f t="shared" si="248"/>
        <v>#REF!</v>
      </c>
      <c r="AD265" s="69"/>
      <c r="AF265" s="71">
        <v>252</v>
      </c>
      <c r="AG265" s="68">
        <f t="shared" si="264"/>
        <v>0</v>
      </c>
      <c r="AI265" s="68">
        <f t="shared" si="265"/>
        <v>0</v>
      </c>
      <c r="AK265" s="91"/>
      <c r="AM265" s="68">
        <f t="shared" si="266"/>
        <v>0</v>
      </c>
      <c r="AO265" s="72">
        <f t="shared" si="267"/>
        <v>0</v>
      </c>
      <c r="AQ265" s="72" t="e">
        <f t="shared" si="249"/>
        <v>#REF!</v>
      </c>
      <c r="AS265" s="69"/>
      <c r="AU265" s="71">
        <v>252</v>
      </c>
      <c r="AV265" s="68">
        <f t="shared" si="268"/>
        <v>0</v>
      </c>
      <c r="AX265" s="68">
        <f t="shared" si="269"/>
        <v>0</v>
      </c>
      <c r="AZ265" s="91"/>
      <c r="BB265" s="68">
        <f t="shared" si="270"/>
        <v>0</v>
      </c>
      <c r="BD265" s="72">
        <f t="shared" si="271"/>
        <v>0</v>
      </c>
      <c r="BF265" s="72" t="e">
        <f t="shared" si="250"/>
        <v>#REF!</v>
      </c>
      <c r="BG265" s="72"/>
      <c r="BH265" s="71">
        <v>252</v>
      </c>
      <c r="BI265" s="68">
        <f t="shared" si="272"/>
        <v>0</v>
      </c>
      <c r="BJ265" s="132"/>
      <c r="BK265" s="68">
        <f t="shared" si="273"/>
        <v>0</v>
      </c>
      <c r="BL265" s="132"/>
      <c r="BM265" s="91"/>
      <c r="BN265" s="132"/>
      <c r="BO265" s="68">
        <f t="shared" si="274"/>
        <v>0</v>
      </c>
      <c r="BP265" s="132"/>
      <c r="BQ265" s="72">
        <f t="shared" si="275"/>
        <v>0</v>
      </c>
      <c r="BR265" s="132"/>
      <c r="BS265" s="72">
        <f t="shared" si="251"/>
        <v>0</v>
      </c>
      <c r="BT265" s="72"/>
      <c r="BU265" s="326">
        <f t="shared" si="304"/>
        <v>0</v>
      </c>
      <c r="BV265" s="326">
        <f t="shared" si="276"/>
        <v>0</v>
      </c>
      <c r="BW265" s="326">
        <f t="shared" si="277"/>
        <v>0</v>
      </c>
      <c r="BX265" s="326">
        <f t="shared" si="278"/>
        <v>0</v>
      </c>
      <c r="BY265" s="326">
        <f t="shared" si="279"/>
        <v>0</v>
      </c>
      <c r="BZ265" s="326">
        <f t="shared" si="305"/>
        <v>0</v>
      </c>
      <c r="CA265" s="329">
        <f t="shared" si="280"/>
        <v>0</v>
      </c>
      <c r="CB265" s="132"/>
      <c r="CC265" s="71">
        <v>252</v>
      </c>
      <c r="CD265" s="68">
        <f t="shared" si="281"/>
        <v>0</v>
      </c>
      <c r="CE265" s="132"/>
      <c r="CF265" s="68">
        <f t="shared" si="282"/>
        <v>0</v>
      </c>
      <c r="CG265" s="132"/>
      <c r="CH265" s="91"/>
      <c r="CI265" s="132"/>
      <c r="CJ265" s="68">
        <f t="shared" si="283"/>
        <v>0</v>
      </c>
      <c r="CK265" s="132"/>
      <c r="CL265" s="72">
        <f t="shared" si="284"/>
        <v>0</v>
      </c>
      <c r="CM265" s="132"/>
      <c r="CN265" s="72">
        <f t="shared" si="252"/>
        <v>0</v>
      </c>
      <c r="CO265" s="132"/>
      <c r="CP265" s="326">
        <f t="shared" si="306"/>
        <v>0</v>
      </c>
      <c r="CQ265" s="326">
        <f t="shared" si="307"/>
        <v>0</v>
      </c>
      <c r="CR265" s="326">
        <f t="shared" si="308"/>
        <v>0</v>
      </c>
      <c r="CS265" s="326">
        <f t="shared" si="285"/>
        <v>0</v>
      </c>
      <c r="CT265" s="326">
        <f t="shared" si="286"/>
        <v>0</v>
      </c>
      <c r="CU265" s="326">
        <f t="shared" si="309"/>
        <v>0</v>
      </c>
      <c r="CV265" s="329">
        <f t="shared" si="287"/>
        <v>0</v>
      </c>
      <c r="CW265" s="69"/>
      <c r="CX265" s="71">
        <v>252</v>
      </c>
      <c r="CY265" s="68">
        <f t="shared" si="288"/>
        <v>0</v>
      </c>
      <c r="CZ265" s="132"/>
      <c r="DA265" s="68">
        <f t="shared" si="289"/>
        <v>0</v>
      </c>
      <c r="DB265" s="132"/>
      <c r="DC265" s="91"/>
      <c r="DD265" s="132"/>
      <c r="DE265" s="68">
        <f t="shared" si="290"/>
        <v>0</v>
      </c>
      <c r="DF265" s="132"/>
      <c r="DG265" s="72">
        <f t="shared" si="291"/>
        <v>0</v>
      </c>
      <c r="DH265" s="132"/>
      <c r="DI265" s="72">
        <f t="shared" si="253"/>
        <v>0</v>
      </c>
      <c r="DJ265" s="72"/>
      <c r="DK265" s="326">
        <f t="shared" si="310"/>
        <v>0</v>
      </c>
      <c r="DL265" s="326">
        <f t="shared" si="311"/>
        <v>0</v>
      </c>
      <c r="DM265" s="326">
        <f t="shared" si="292"/>
        <v>0</v>
      </c>
      <c r="DN265" s="326">
        <f t="shared" si="293"/>
        <v>0</v>
      </c>
      <c r="DO265" s="326">
        <f t="shared" si="294"/>
        <v>0</v>
      </c>
      <c r="DP265" s="326">
        <f t="shared" si="312"/>
        <v>0</v>
      </c>
      <c r="DQ265" s="329">
        <f t="shared" si="313"/>
        <v>0</v>
      </c>
      <c r="DR265" s="72"/>
      <c r="DS265" s="372">
        <v>252</v>
      </c>
      <c r="DT265" s="68">
        <f t="shared" si="295"/>
        <v>0</v>
      </c>
      <c r="DV265" s="68">
        <f t="shared" si="296"/>
        <v>0</v>
      </c>
      <c r="DX265" s="91"/>
      <c r="DZ265" s="68">
        <f t="shared" si="297"/>
        <v>0</v>
      </c>
      <c r="EA265" s="132"/>
      <c r="EB265" s="72">
        <f t="shared" si="298"/>
        <v>0</v>
      </c>
      <c r="EC265" s="132"/>
      <c r="ED265" s="72">
        <f t="shared" si="254"/>
        <v>0</v>
      </c>
      <c r="EF265" s="364">
        <f t="shared" si="314"/>
        <v>0</v>
      </c>
      <c r="EG265" s="95">
        <f t="shared" si="315"/>
        <v>0</v>
      </c>
      <c r="EH265" s="379">
        <f>(INDEX('30 year Cash Flow'!$H$50:$AK$50,1,'Monthly Loan Amortization'!A265)/12)*$DV$9</f>
        <v>0</v>
      </c>
      <c r="EI265" s="326">
        <f t="shared" si="316"/>
        <v>0</v>
      </c>
      <c r="EJ265" s="326">
        <f t="shared" si="321"/>
        <v>0</v>
      </c>
      <c r="EK265" s="326">
        <f t="shared" si="317"/>
        <v>0</v>
      </c>
      <c r="EL265" s="329">
        <f t="shared" si="324"/>
        <v>0</v>
      </c>
      <c r="EM265" s="329"/>
      <c r="EN265" s="372">
        <v>252</v>
      </c>
      <c r="EO265" s="95">
        <f t="shared" si="299"/>
        <v>0</v>
      </c>
      <c r="EP265" s="132"/>
      <c r="EQ265" s="95">
        <f t="shared" si="300"/>
        <v>0</v>
      </c>
      <c r="ER265" s="132"/>
      <c r="ES265" s="91"/>
      <c r="ET265" s="132"/>
      <c r="EU265" s="95">
        <f t="shared" si="301"/>
        <v>0</v>
      </c>
      <c r="EV265" s="132"/>
      <c r="EW265" s="327">
        <f t="shared" si="302"/>
        <v>0</v>
      </c>
      <c r="EX265" s="132"/>
      <c r="EY265" s="327">
        <f t="shared" si="255"/>
        <v>0</v>
      </c>
      <c r="EZ265" s="132"/>
      <c r="FA265" s="364">
        <f t="shared" si="318"/>
        <v>0</v>
      </c>
      <c r="FB265" s="95">
        <f t="shared" si="319"/>
        <v>0</v>
      </c>
      <c r="FC265" s="379">
        <f>(INDEX('30 year Cash Flow'!$H$50:$AK$50,1,'Monthly Loan Amortization'!A265)/12)*$EQ$9</f>
        <v>0</v>
      </c>
      <c r="FD265" s="326">
        <f t="shared" si="322"/>
        <v>0</v>
      </c>
      <c r="FE265" s="326">
        <f t="shared" si="323"/>
        <v>0</v>
      </c>
      <c r="FF265" s="326">
        <f t="shared" si="320"/>
        <v>0</v>
      </c>
      <c r="FG265" s="329">
        <f t="shared" si="325"/>
        <v>0</v>
      </c>
    </row>
    <row r="266" spans="1:163" x14ac:dyDescent="0.25">
      <c r="A266" s="132">
        <f t="shared" si="303"/>
        <v>22</v>
      </c>
      <c r="B266" s="71">
        <v>253</v>
      </c>
      <c r="C266" s="68">
        <f t="shared" si="256"/>
        <v>0</v>
      </c>
      <c r="E266" s="68">
        <f t="shared" si="257"/>
        <v>0</v>
      </c>
      <c r="G266" s="91"/>
      <c r="I266" s="68">
        <f t="shared" si="258"/>
        <v>0</v>
      </c>
      <c r="K266" s="72">
        <f t="shared" si="259"/>
        <v>0</v>
      </c>
      <c r="M266" s="72">
        <f t="shared" si="247"/>
        <v>0</v>
      </c>
      <c r="N266" s="66"/>
      <c r="O266" s="69"/>
      <c r="Q266" s="71">
        <v>253</v>
      </c>
      <c r="R266" s="68">
        <f t="shared" si="260"/>
        <v>0</v>
      </c>
      <c r="T266" s="68">
        <f t="shared" si="261"/>
        <v>0</v>
      </c>
      <c r="V266" s="91"/>
      <c r="X266" s="68">
        <f t="shared" si="262"/>
        <v>0</v>
      </c>
      <c r="Z266" s="72">
        <f t="shared" si="263"/>
        <v>0</v>
      </c>
      <c r="AB266" s="72" t="e">
        <f t="shared" si="248"/>
        <v>#REF!</v>
      </c>
      <c r="AD266" s="69"/>
      <c r="AF266" s="71">
        <v>253</v>
      </c>
      <c r="AG266" s="68">
        <f t="shared" si="264"/>
        <v>0</v>
      </c>
      <c r="AI266" s="68">
        <f t="shared" si="265"/>
        <v>0</v>
      </c>
      <c r="AK266" s="91"/>
      <c r="AM266" s="68">
        <f t="shared" si="266"/>
        <v>0</v>
      </c>
      <c r="AO266" s="72">
        <f t="shared" si="267"/>
        <v>0</v>
      </c>
      <c r="AQ266" s="72" t="e">
        <f t="shared" si="249"/>
        <v>#REF!</v>
      </c>
      <c r="AS266" s="69"/>
      <c r="AU266" s="71">
        <v>253</v>
      </c>
      <c r="AV266" s="68">
        <f t="shared" si="268"/>
        <v>0</v>
      </c>
      <c r="AX266" s="68">
        <f t="shared" si="269"/>
        <v>0</v>
      </c>
      <c r="AZ266" s="91"/>
      <c r="BB266" s="68">
        <f t="shared" si="270"/>
        <v>0</v>
      </c>
      <c r="BD266" s="72">
        <f t="shared" si="271"/>
        <v>0</v>
      </c>
      <c r="BF266" s="72" t="e">
        <f t="shared" si="250"/>
        <v>#REF!</v>
      </c>
      <c r="BG266" s="72"/>
      <c r="BH266" s="71">
        <v>253</v>
      </c>
      <c r="BI266" s="68">
        <f t="shared" si="272"/>
        <v>0</v>
      </c>
      <c r="BJ266" s="132"/>
      <c r="BK266" s="68">
        <f t="shared" si="273"/>
        <v>0</v>
      </c>
      <c r="BL266" s="132"/>
      <c r="BM266" s="91"/>
      <c r="BN266" s="132"/>
      <c r="BO266" s="68">
        <f t="shared" si="274"/>
        <v>0</v>
      </c>
      <c r="BP266" s="132"/>
      <c r="BQ266" s="72">
        <f t="shared" si="275"/>
        <v>0</v>
      </c>
      <c r="BR266" s="132"/>
      <c r="BS266" s="72">
        <f t="shared" si="251"/>
        <v>0</v>
      </c>
      <c r="BT266" s="72"/>
      <c r="BU266" s="326">
        <f t="shared" si="304"/>
        <v>0</v>
      </c>
      <c r="BV266" s="326">
        <f t="shared" si="276"/>
        <v>0</v>
      </c>
      <c r="BW266" s="326">
        <f t="shared" si="277"/>
        <v>0</v>
      </c>
      <c r="BX266" s="326">
        <f t="shared" si="278"/>
        <v>0</v>
      </c>
      <c r="BY266" s="326">
        <f t="shared" si="279"/>
        <v>0</v>
      </c>
      <c r="BZ266" s="326">
        <f t="shared" si="305"/>
        <v>0</v>
      </c>
      <c r="CA266" s="329">
        <f t="shared" si="280"/>
        <v>0</v>
      </c>
      <c r="CB266" s="132"/>
      <c r="CC266" s="71">
        <v>253</v>
      </c>
      <c r="CD266" s="68">
        <f t="shared" si="281"/>
        <v>0</v>
      </c>
      <c r="CE266" s="132"/>
      <c r="CF266" s="68">
        <f t="shared" si="282"/>
        <v>0</v>
      </c>
      <c r="CG266" s="132"/>
      <c r="CH266" s="91"/>
      <c r="CI266" s="132"/>
      <c r="CJ266" s="68">
        <f t="shared" si="283"/>
        <v>0</v>
      </c>
      <c r="CK266" s="132"/>
      <c r="CL266" s="72">
        <f t="shared" si="284"/>
        <v>0</v>
      </c>
      <c r="CM266" s="132"/>
      <c r="CN266" s="72">
        <f t="shared" si="252"/>
        <v>0</v>
      </c>
      <c r="CO266" s="132"/>
      <c r="CP266" s="326">
        <f t="shared" si="306"/>
        <v>0</v>
      </c>
      <c r="CQ266" s="326">
        <f t="shared" si="307"/>
        <v>0</v>
      </c>
      <c r="CR266" s="326">
        <f t="shared" si="308"/>
        <v>0</v>
      </c>
      <c r="CS266" s="326">
        <f t="shared" si="285"/>
        <v>0</v>
      </c>
      <c r="CT266" s="326">
        <f t="shared" si="286"/>
        <v>0</v>
      </c>
      <c r="CU266" s="326">
        <f t="shared" si="309"/>
        <v>0</v>
      </c>
      <c r="CV266" s="329">
        <f t="shared" si="287"/>
        <v>0</v>
      </c>
      <c r="CW266" s="69"/>
      <c r="CX266" s="71">
        <v>253</v>
      </c>
      <c r="CY266" s="68">
        <f t="shared" si="288"/>
        <v>0</v>
      </c>
      <c r="CZ266" s="132"/>
      <c r="DA266" s="68">
        <f t="shared" si="289"/>
        <v>0</v>
      </c>
      <c r="DB266" s="132"/>
      <c r="DC266" s="91"/>
      <c r="DD266" s="132"/>
      <c r="DE266" s="68">
        <f t="shared" si="290"/>
        <v>0</v>
      </c>
      <c r="DF266" s="132"/>
      <c r="DG266" s="72">
        <f t="shared" si="291"/>
        <v>0</v>
      </c>
      <c r="DH266" s="132"/>
      <c r="DI266" s="72">
        <f t="shared" si="253"/>
        <v>0</v>
      </c>
      <c r="DJ266" s="72"/>
      <c r="DK266" s="326">
        <f t="shared" si="310"/>
        <v>0</v>
      </c>
      <c r="DL266" s="326">
        <f t="shared" si="311"/>
        <v>0</v>
      </c>
      <c r="DM266" s="326">
        <f t="shared" si="292"/>
        <v>0</v>
      </c>
      <c r="DN266" s="326">
        <f t="shared" si="293"/>
        <v>0</v>
      </c>
      <c r="DO266" s="326">
        <f t="shared" si="294"/>
        <v>0</v>
      </c>
      <c r="DP266" s="326">
        <f t="shared" si="312"/>
        <v>0</v>
      </c>
      <c r="DQ266" s="329">
        <f t="shared" si="313"/>
        <v>0</v>
      </c>
      <c r="DR266" s="72"/>
      <c r="DS266" s="372">
        <v>253</v>
      </c>
      <c r="DT266" s="68">
        <f t="shared" si="295"/>
        <v>0</v>
      </c>
      <c r="DV266" s="68">
        <f t="shared" si="296"/>
        <v>0</v>
      </c>
      <c r="DX266" s="91"/>
      <c r="DZ266" s="68">
        <f t="shared" si="297"/>
        <v>0</v>
      </c>
      <c r="EA266" s="132"/>
      <c r="EB266" s="72">
        <f t="shared" si="298"/>
        <v>0</v>
      </c>
      <c r="EC266" s="132"/>
      <c r="ED266" s="72">
        <f t="shared" si="254"/>
        <v>0</v>
      </c>
      <c r="EF266" s="364">
        <f t="shared" si="314"/>
        <v>0</v>
      </c>
      <c r="EG266" s="95">
        <f t="shared" si="315"/>
        <v>0</v>
      </c>
      <c r="EH266" s="379">
        <f>(INDEX('30 year Cash Flow'!$H$50:$AK$50,1,'Monthly Loan Amortization'!A266)/12)*$DV$9</f>
        <v>0</v>
      </c>
      <c r="EI266" s="326">
        <f t="shared" si="316"/>
        <v>0</v>
      </c>
      <c r="EJ266" s="326">
        <f t="shared" si="321"/>
        <v>0</v>
      </c>
      <c r="EK266" s="326">
        <f t="shared" si="317"/>
        <v>0</v>
      </c>
      <c r="EL266" s="329">
        <f t="shared" si="324"/>
        <v>0</v>
      </c>
      <c r="EM266" s="329"/>
      <c r="EN266" s="372">
        <v>253</v>
      </c>
      <c r="EO266" s="95">
        <f t="shared" si="299"/>
        <v>0</v>
      </c>
      <c r="EP266" s="132"/>
      <c r="EQ266" s="95">
        <f t="shared" si="300"/>
        <v>0</v>
      </c>
      <c r="ER266" s="132"/>
      <c r="ES266" s="91"/>
      <c r="ET266" s="132"/>
      <c r="EU266" s="95">
        <f t="shared" si="301"/>
        <v>0</v>
      </c>
      <c r="EV266" s="132"/>
      <c r="EW266" s="327">
        <f t="shared" si="302"/>
        <v>0</v>
      </c>
      <c r="EX266" s="132"/>
      <c r="EY266" s="327">
        <f t="shared" si="255"/>
        <v>0</v>
      </c>
      <c r="EZ266" s="132"/>
      <c r="FA266" s="364">
        <f t="shared" si="318"/>
        <v>0</v>
      </c>
      <c r="FB266" s="95">
        <f t="shared" si="319"/>
        <v>0</v>
      </c>
      <c r="FC266" s="379">
        <f>(INDEX('30 year Cash Flow'!$H$50:$AK$50,1,'Monthly Loan Amortization'!A266)/12)*$EQ$9</f>
        <v>0</v>
      </c>
      <c r="FD266" s="326">
        <f t="shared" si="322"/>
        <v>0</v>
      </c>
      <c r="FE266" s="326">
        <f t="shared" si="323"/>
        <v>0</v>
      </c>
      <c r="FF266" s="326">
        <f t="shared" si="320"/>
        <v>0</v>
      </c>
      <c r="FG266" s="329">
        <f t="shared" si="325"/>
        <v>0</v>
      </c>
    </row>
    <row r="267" spans="1:163" x14ac:dyDescent="0.25">
      <c r="A267" s="132">
        <f t="shared" si="303"/>
        <v>22</v>
      </c>
      <c r="B267" s="71">
        <v>254</v>
      </c>
      <c r="C267" s="68">
        <f t="shared" si="256"/>
        <v>0</v>
      </c>
      <c r="E267" s="68">
        <f t="shared" si="257"/>
        <v>0</v>
      </c>
      <c r="G267" s="91"/>
      <c r="I267" s="68">
        <f t="shared" si="258"/>
        <v>0</v>
      </c>
      <c r="K267" s="72">
        <f t="shared" si="259"/>
        <v>0</v>
      </c>
      <c r="M267" s="72">
        <f t="shared" si="247"/>
        <v>0</v>
      </c>
      <c r="N267" s="66"/>
      <c r="O267" s="69"/>
      <c r="Q267" s="71">
        <v>254</v>
      </c>
      <c r="R267" s="68">
        <f t="shared" si="260"/>
        <v>0</v>
      </c>
      <c r="T267" s="68">
        <f t="shared" si="261"/>
        <v>0</v>
      </c>
      <c r="V267" s="91"/>
      <c r="X267" s="68">
        <f t="shared" si="262"/>
        <v>0</v>
      </c>
      <c r="Z267" s="72">
        <f t="shared" si="263"/>
        <v>0</v>
      </c>
      <c r="AB267" s="72" t="e">
        <f t="shared" si="248"/>
        <v>#REF!</v>
      </c>
      <c r="AD267" s="69"/>
      <c r="AF267" s="71">
        <v>254</v>
      </c>
      <c r="AG267" s="68">
        <f t="shared" si="264"/>
        <v>0</v>
      </c>
      <c r="AI267" s="68">
        <f t="shared" si="265"/>
        <v>0</v>
      </c>
      <c r="AK267" s="91"/>
      <c r="AM267" s="68">
        <f t="shared" si="266"/>
        <v>0</v>
      </c>
      <c r="AO267" s="72">
        <f t="shared" si="267"/>
        <v>0</v>
      </c>
      <c r="AQ267" s="72" t="e">
        <f t="shared" si="249"/>
        <v>#REF!</v>
      </c>
      <c r="AS267" s="69"/>
      <c r="AU267" s="71">
        <v>254</v>
      </c>
      <c r="AV267" s="68">
        <f t="shared" si="268"/>
        <v>0</v>
      </c>
      <c r="AX267" s="68">
        <f t="shared" si="269"/>
        <v>0</v>
      </c>
      <c r="AZ267" s="91"/>
      <c r="BB267" s="68">
        <f t="shared" si="270"/>
        <v>0</v>
      </c>
      <c r="BD267" s="72">
        <f t="shared" si="271"/>
        <v>0</v>
      </c>
      <c r="BF267" s="72" t="e">
        <f t="shared" si="250"/>
        <v>#REF!</v>
      </c>
      <c r="BG267" s="72"/>
      <c r="BH267" s="71">
        <v>254</v>
      </c>
      <c r="BI267" s="68">
        <f t="shared" si="272"/>
        <v>0</v>
      </c>
      <c r="BJ267" s="132"/>
      <c r="BK267" s="68">
        <f t="shared" si="273"/>
        <v>0</v>
      </c>
      <c r="BL267" s="132"/>
      <c r="BM267" s="91"/>
      <c r="BN267" s="132"/>
      <c r="BO267" s="68">
        <f t="shared" si="274"/>
        <v>0</v>
      </c>
      <c r="BP267" s="132"/>
      <c r="BQ267" s="72">
        <f t="shared" si="275"/>
        <v>0</v>
      </c>
      <c r="BR267" s="132"/>
      <c r="BS267" s="72">
        <f t="shared" si="251"/>
        <v>0</v>
      </c>
      <c r="BT267" s="72"/>
      <c r="BU267" s="326">
        <f t="shared" si="304"/>
        <v>0</v>
      </c>
      <c r="BV267" s="326">
        <f t="shared" si="276"/>
        <v>0</v>
      </c>
      <c r="BW267" s="326">
        <f t="shared" si="277"/>
        <v>0</v>
      </c>
      <c r="BX267" s="326">
        <f t="shared" si="278"/>
        <v>0</v>
      </c>
      <c r="BY267" s="326">
        <f t="shared" si="279"/>
        <v>0</v>
      </c>
      <c r="BZ267" s="326">
        <f t="shared" si="305"/>
        <v>0</v>
      </c>
      <c r="CA267" s="329">
        <f t="shared" si="280"/>
        <v>0</v>
      </c>
      <c r="CB267" s="132"/>
      <c r="CC267" s="71">
        <v>254</v>
      </c>
      <c r="CD267" s="68">
        <f t="shared" si="281"/>
        <v>0</v>
      </c>
      <c r="CE267" s="132"/>
      <c r="CF267" s="68">
        <f t="shared" si="282"/>
        <v>0</v>
      </c>
      <c r="CG267" s="132"/>
      <c r="CH267" s="91"/>
      <c r="CI267" s="132"/>
      <c r="CJ267" s="68">
        <f t="shared" si="283"/>
        <v>0</v>
      </c>
      <c r="CK267" s="132"/>
      <c r="CL267" s="72">
        <f t="shared" si="284"/>
        <v>0</v>
      </c>
      <c r="CM267" s="132"/>
      <c r="CN267" s="72">
        <f t="shared" si="252"/>
        <v>0</v>
      </c>
      <c r="CO267" s="132"/>
      <c r="CP267" s="326">
        <f t="shared" si="306"/>
        <v>0</v>
      </c>
      <c r="CQ267" s="326">
        <f t="shared" si="307"/>
        <v>0</v>
      </c>
      <c r="CR267" s="326">
        <f t="shared" si="308"/>
        <v>0</v>
      </c>
      <c r="CS267" s="326">
        <f t="shared" si="285"/>
        <v>0</v>
      </c>
      <c r="CT267" s="326">
        <f t="shared" si="286"/>
        <v>0</v>
      </c>
      <c r="CU267" s="326">
        <f t="shared" si="309"/>
        <v>0</v>
      </c>
      <c r="CV267" s="329">
        <f t="shared" si="287"/>
        <v>0</v>
      </c>
      <c r="CW267" s="69"/>
      <c r="CX267" s="71">
        <v>254</v>
      </c>
      <c r="CY267" s="68">
        <f t="shared" si="288"/>
        <v>0</v>
      </c>
      <c r="CZ267" s="132"/>
      <c r="DA267" s="68">
        <f t="shared" si="289"/>
        <v>0</v>
      </c>
      <c r="DB267" s="132"/>
      <c r="DC267" s="91"/>
      <c r="DD267" s="132"/>
      <c r="DE267" s="68">
        <f t="shared" si="290"/>
        <v>0</v>
      </c>
      <c r="DF267" s="132"/>
      <c r="DG267" s="72">
        <f t="shared" si="291"/>
        <v>0</v>
      </c>
      <c r="DH267" s="132"/>
      <c r="DI267" s="72">
        <f t="shared" si="253"/>
        <v>0</v>
      </c>
      <c r="DJ267" s="72"/>
      <c r="DK267" s="326">
        <f t="shared" si="310"/>
        <v>0</v>
      </c>
      <c r="DL267" s="326">
        <f t="shared" si="311"/>
        <v>0</v>
      </c>
      <c r="DM267" s="326">
        <f t="shared" si="292"/>
        <v>0</v>
      </c>
      <c r="DN267" s="326">
        <f t="shared" si="293"/>
        <v>0</v>
      </c>
      <c r="DO267" s="326">
        <f t="shared" si="294"/>
        <v>0</v>
      </c>
      <c r="DP267" s="326">
        <f t="shared" si="312"/>
        <v>0</v>
      </c>
      <c r="DQ267" s="329">
        <f t="shared" si="313"/>
        <v>0</v>
      </c>
      <c r="DR267" s="72"/>
      <c r="DS267" s="372">
        <v>254</v>
      </c>
      <c r="DT267" s="68">
        <f t="shared" si="295"/>
        <v>0</v>
      </c>
      <c r="DV267" s="68">
        <f t="shared" si="296"/>
        <v>0</v>
      </c>
      <c r="DX267" s="91"/>
      <c r="DZ267" s="68">
        <f t="shared" si="297"/>
        <v>0</v>
      </c>
      <c r="EA267" s="132"/>
      <c r="EB267" s="72">
        <f t="shared" si="298"/>
        <v>0</v>
      </c>
      <c r="EC267" s="132"/>
      <c r="ED267" s="72">
        <f t="shared" si="254"/>
        <v>0</v>
      </c>
      <c r="EF267" s="364">
        <f t="shared" si="314"/>
        <v>0</v>
      </c>
      <c r="EG267" s="95">
        <f t="shared" si="315"/>
        <v>0</v>
      </c>
      <c r="EH267" s="379">
        <f>(INDEX('30 year Cash Flow'!$H$50:$AK$50,1,'Monthly Loan Amortization'!A267)/12)*$DV$9</f>
        <v>0</v>
      </c>
      <c r="EI267" s="326">
        <f t="shared" si="316"/>
        <v>0</v>
      </c>
      <c r="EJ267" s="326">
        <f t="shared" si="321"/>
        <v>0</v>
      </c>
      <c r="EK267" s="326">
        <f t="shared" si="317"/>
        <v>0</v>
      </c>
      <c r="EL267" s="329">
        <f t="shared" si="324"/>
        <v>0</v>
      </c>
      <c r="EM267" s="329"/>
      <c r="EN267" s="372">
        <v>254</v>
      </c>
      <c r="EO267" s="95">
        <f t="shared" si="299"/>
        <v>0</v>
      </c>
      <c r="EP267" s="132"/>
      <c r="EQ267" s="95">
        <f t="shared" si="300"/>
        <v>0</v>
      </c>
      <c r="ER267" s="132"/>
      <c r="ES267" s="91"/>
      <c r="ET267" s="132"/>
      <c r="EU267" s="95">
        <f t="shared" si="301"/>
        <v>0</v>
      </c>
      <c r="EV267" s="132"/>
      <c r="EW267" s="327">
        <f t="shared" si="302"/>
        <v>0</v>
      </c>
      <c r="EX267" s="132"/>
      <c r="EY267" s="327">
        <f t="shared" si="255"/>
        <v>0</v>
      </c>
      <c r="EZ267" s="132"/>
      <c r="FA267" s="364">
        <f t="shared" si="318"/>
        <v>0</v>
      </c>
      <c r="FB267" s="95">
        <f t="shared" si="319"/>
        <v>0</v>
      </c>
      <c r="FC267" s="379">
        <f>(INDEX('30 year Cash Flow'!$H$50:$AK$50,1,'Monthly Loan Amortization'!A267)/12)*$EQ$9</f>
        <v>0</v>
      </c>
      <c r="FD267" s="326">
        <f t="shared" si="322"/>
        <v>0</v>
      </c>
      <c r="FE267" s="326">
        <f t="shared" si="323"/>
        <v>0</v>
      </c>
      <c r="FF267" s="326">
        <f t="shared" si="320"/>
        <v>0</v>
      </c>
      <c r="FG267" s="329">
        <f t="shared" si="325"/>
        <v>0</v>
      </c>
    </row>
    <row r="268" spans="1:163" x14ac:dyDescent="0.25">
      <c r="A268" s="132">
        <f t="shared" si="303"/>
        <v>22</v>
      </c>
      <c r="B268" s="71">
        <v>255</v>
      </c>
      <c r="C268" s="68">
        <f t="shared" si="256"/>
        <v>0</v>
      </c>
      <c r="E268" s="68">
        <f t="shared" si="257"/>
        <v>0</v>
      </c>
      <c r="G268" s="91"/>
      <c r="I268" s="68">
        <f t="shared" si="258"/>
        <v>0</v>
      </c>
      <c r="K268" s="72">
        <f t="shared" si="259"/>
        <v>0</v>
      </c>
      <c r="M268" s="72">
        <f t="shared" si="247"/>
        <v>0</v>
      </c>
      <c r="N268" s="66"/>
      <c r="O268" s="69"/>
      <c r="Q268" s="71">
        <v>255</v>
      </c>
      <c r="R268" s="68">
        <f t="shared" si="260"/>
        <v>0</v>
      </c>
      <c r="T268" s="68">
        <f t="shared" si="261"/>
        <v>0</v>
      </c>
      <c r="V268" s="91"/>
      <c r="X268" s="68">
        <f t="shared" si="262"/>
        <v>0</v>
      </c>
      <c r="Z268" s="72">
        <f t="shared" si="263"/>
        <v>0</v>
      </c>
      <c r="AB268" s="72" t="e">
        <f t="shared" si="248"/>
        <v>#REF!</v>
      </c>
      <c r="AD268" s="69"/>
      <c r="AF268" s="71">
        <v>255</v>
      </c>
      <c r="AG268" s="68">
        <f t="shared" si="264"/>
        <v>0</v>
      </c>
      <c r="AI268" s="68">
        <f t="shared" si="265"/>
        <v>0</v>
      </c>
      <c r="AK268" s="91"/>
      <c r="AM268" s="68">
        <f t="shared" si="266"/>
        <v>0</v>
      </c>
      <c r="AO268" s="72">
        <f t="shared" si="267"/>
        <v>0</v>
      </c>
      <c r="AQ268" s="72" t="e">
        <f t="shared" si="249"/>
        <v>#REF!</v>
      </c>
      <c r="AS268" s="69"/>
      <c r="AU268" s="71">
        <v>255</v>
      </c>
      <c r="AV268" s="68">
        <f t="shared" si="268"/>
        <v>0</v>
      </c>
      <c r="AX268" s="68">
        <f t="shared" si="269"/>
        <v>0</v>
      </c>
      <c r="AZ268" s="91"/>
      <c r="BB268" s="68">
        <f t="shared" si="270"/>
        <v>0</v>
      </c>
      <c r="BD268" s="72">
        <f t="shared" si="271"/>
        <v>0</v>
      </c>
      <c r="BF268" s="72" t="e">
        <f t="shared" si="250"/>
        <v>#REF!</v>
      </c>
      <c r="BG268" s="72"/>
      <c r="BH268" s="71">
        <v>255</v>
      </c>
      <c r="BI268" s="68">
        <f t="shared" si="272"/>
        <v>0</v>
      </c>
      <c r="BJ268" s="132"/>
      <c r="BK268" s="68">
        <f t="shared" si="273"/>
        <v>0</v>
      </c>
      <c r="BL268" s="132"/>
      <c r="BM268" s="91"/>
      <c r="BN268" s="132"/>
      <c r="BO268" s="68">
        <f t="shared" si="274"/>
        <v>0</v>
      </c>
      <c r="BP268" s="132"/>
      <c r="BQ268" s="72">
        <f t="shared" si="275"/>
        <v>0</v>
      </c>
      <c r="BR268" s="132"/>
      <c r="BS268" s="72">
        <f t="shared" si="251"/>
        <v>0</v>
      </c>
      <c r="BT268" s="72"/>
      <c r="BU268" s="326">
        <f t="shared" si="304"/>
        <v>0</v>
      </c>
      <c r="BV268" s="326">
        <f t="shared" si="276"/>
        <v>0</v>
      </c>
      <c r="BW268" s="326">
        <f t="shared" si="277"/>
        <v>0</v>
      </c>
      <c r="BX268" s="326">
        <f t="shared" si="278"/>
        <v>0</v>
      </c>
      <c r="BY268" s="326">
        <f t="shared" si="279"/>
        <v>0</v>
      </c>
      <c r="BZ268" s="326">
        <f t="shared" si="305"/>
        <v>0</v>
      </c>
      <c r="CA268" s="329">
        <f t="shared" si="280"/>
        <v>0</v>
      </c>
      <c r="CB268" s="132"/>
      <c r="CC268" s="71">
        <v>255</v>
      </c>
      <c r="CD268" s="68">
        <f t="shared" si="281"/>
        <v>0</v>
      </c>
      <c r="CE268" s="132"/>
      <c r="CF268" s="68">
        <f t="shared" si="282"/>
        <v>0</v>
      </c>
      <c r="CG268" s="132"/>
      <c r="CH268" s="91"/>
      <c r="CI268" s="132"/>
      <c r="CJ268" s="68">
        <f t="shared" si="283"/>
        <v>0</v>
      </c>
      <c r="CK268" s="132"/>
      <c r="CL268" s="72">
        <f t="shared" si="284"/>
        <v>0</v>
      </c>
      <c r="CM268" s="132"/>
      <c r="CN268" s="72">
        <f t="shared" si="252"/>
        <v>0</v>
      </c>
      <c r="CO268" s="132"/>
      <c r="CP268" s="326">
        <f t="shared" si="306"/>
        <v>0</v>
      </c>
      <c r="CQ268" s="326">
        <f t="shared" si="307"/>
        <v>0</v>
      </c>
      <c r="CR268" s="326">
        <f t="shared" si="308"/>
        <v>0</v>
      </c>
      <c r="CS268" s="326">
        <f t="shared" si="285"/>
        <v>0</v>
      </c>
      <c r="CT268" s="326">
        <f t="shared" si="286"/>
        <v>0</v>
      </c>
      <c r="CU268" s="326">
        <f t="shared" si="309"/>
        <v>0</v>
      </c>
      <c r="CV268" s="329">
        <f t="shared" si="287"/>
        <v>0</v>
      </c>
      <c r="CW268" s="69"/>
      <c r="CX268" s="71">
        <v>255</v>
      </c>
      <c r="CY268" s="68">
        <f t="shared" si="288"/>
        <v>0</v>
      </c>
      <c r="CZ268" s="132"/>
      <c r="DA268" s="68">
        <f t="shared" si="289"/>
        <v>0</v>
      </c>
      <c r="DB268" s="132"/>
      <c r="DC268" s="91"/>
      <c r="DD268" s="132"/>
      <c r="DE268" s="68">
        <f t="shared" si="290"/>
        <v>0</v>
      </c>
      <c r="DF268" s="132"/>
      <c r="DG268" s="72">
        <f t="shared" si="291"/>
        <v>0</v>
      </c>
      <c r="DH268" s="132"/>
      <c r="DI268" s="72">
        <f t="shared" si="253"/>
        <v>0</v>
      </c>
      <c r="DJ268" s="72"/>
      <c r="DK268" s="326">
        <f t="shared" si="310"/>
        <v>0</v>
      </c>
      <c r="DL268" s="326">
        <f t="shared" si="311"/>
        <v>0</v>
      </c>
      <c r="DM268" s="326">
        <f t="shared" si="292"/>
        <v>0</v>
      </c>
      <c r="DN268" s="326">
        <f t="shared" si="293"/>
        <v>0</v>
      </c>
      <c r="DO268" s="326">
        <f t="shared" si="294"/>
        <v>0</v>
      </c>
      <c r="DP268" s="326">
        <f t="shared" si="312"/>
        <v>0</v>
      </c>
      <c r="DQ268" s="329">
        <f t="shared" si="313"/>
        <v>0</v>
      </c>
      <c r="DR268" s="72"/>
      <c r="DS268" s="372">
        <v>255</v>
      </c>
      <c r="DT268" s="68">
        <f t="shared" si="295"/>
        <v>0</v>
      </c>
      <c r="DV268" s="68">
        <f t="shared" si="296"/>
        <v>0</v>
      </c>
      <c r="DX268" s="91"/>
      <c r="DZ268" s="68">
        <f t="shared" si="297"/>
        <v>0</v>
      </c>
      <c r="EA268" s="132"/>
      <c r="EB268" s="72">
        <f t="shared" si="298"/>
        <v>0</v>
      </c>
      <c r="EC268" s="132"/>
      <c r="ED268" s="72">
        <f t="shared" si="254"/>
        <v>0</v>
      </c>
      <c r="EF268" s="364">
        <f t="shared" si="314"/>
        <v>0</v>
      </c>
      <c r="EG268" s="95">
        <f t="shared" si="315"/>
        <v>0</v>
      </c>
      <c r="EH268" s="379">
        <f>(INDEX('30 year Cash Flow'!$H$50:$AK$50,1,'Monthly Loan Amortization'!A268)/12)*$DV$9</f>
        <v>0</v>
      </c>
      <c r="EI268" s="326">
        <f t="shared" si="316"/>
        <v>0</v>
      </c>
      <c r="EJ268" s="326">
        <f t="shared" si="321"/>
        <v>0</v>
      </c>
      <c r="EK268" s="326">
        <f t="shared" si="317"/>
        <v>0</v>
      </c>
      <c r="EL268" s="329">
        <f t="shared" si="324"/>
        <v>0</v>
      </c>
      <c r="EM268" s="329"/>
      <c r="EN268" s="372">
        <v>255</v>
      </c>
      <c r="EO268" s="95">
        <f t="shared" si="299"/>
        <v>0</v>
      </c>
      <c r="EP268" s="132"/>
      <c r="EQ268" s="95">
        <f t="shared" si="300"/>
        <v>0</v>
      </c>
      <c r="ER268" s="132"/>
      <c r="ES268" s="91"/>
      <c r="ET268" s="132"/>
      <c r="EU268" s="95">
        <f t="shared" si="301"/>
        <v>0</v>
      </c>
      <c r="EV268" s="132"/>
      <c r="EW268" s="327">
        <f t="shared" si="302"/>
        <v>0</v>
      </c>
      <c r="EX268" s="132"/>
      <c r="EY268" s="327">
        <f t="shared" si="255"/>
        <v>0</v>
      </c>
      <c r="EZ268" s="132"/>
      <c r="FA268" s="364">
        <f t="shared" si="318"/>
        <v>0</v>
      </c>
      <c r="FB268" s="95">
        <f t="shared" si="319"/>
        <v>0</v>
      </c>
      <c r="FC268" s="379">
        <f>(INDEX('30 year Cash Flow'!$H$50:$AK$50,1,'Monthly Loan Amortization'!A268)/12)*$EQ$9</f>
        <v>0</v>
      </c>
      <c r="FD268" s="326">
        <f t="shared" si="322"/>
        <v>0</v>
      </c>
      <c r="FE268" s="326">
        <f t="shared" si="323"/>
        <v>0</v>
      </c>
      <c r="FF268" s="326">
        <f t="shared" si="320"/>
        <v>0</v>
      </c>
      <c r="FG268" s="329">
        <f t="shared" si="325"/>
        <v>0</v>
      </c>
    </row>
    <row r="269" spans="1:163" x14ac:dyDescent="0.25">
      <c r="A269" s="132">
        <f t="shared" si="303"/>
        <v>22</v>
      </c>
      <c r="B269" s="71">
        <v>256</v>
      </c>
      <c r="C269" s="68">
        <f t="shared" si="256"/>
        <v>0</v>
      </c>
      <c r="E269" s="68">
        <f t="shared" si="257"/>
        <v>0</v>
      </c>
      <c r="G269" s="91"/>
      <c r="I269" s="68">
        <f t="shared" si="258"/>
        <v>0</v>
      </c>
      <c r="K269" s="72">
        <f t="shared" si="259"/>
        <v>0</v>
      </c>
      <c r="M269" s="72">
        <f t="shared" si="247"/>
        <v>0</v>
      </c>
      <c r="N269" s="66"/>
      <c r="O269" s="69"/>
      <c r="Q269" s="71">
        <v>256</v>
      </c>
      <c r="R269" s="68">
        <f t="shared" si="260"/>
        <v>0</v>
      </c>
      <c r="T269" s="68">
        <f t="shared" si="261"/>
        <v>0</v>
      </c>
      <c r="V269" s="91"/>
      <c r="X269" s="68">
        <f t="shared" si="262"/>
        <v>0</v>
      </c>
      <c r="Z269" s="72">
        <f t="shared" si="263"/>
        <v>0</v>
      </c>
      <c r="AB269" s="72" t="e">
        <f t="shared" si="248"/>
        <v>#REF!</v>
      </c>
      <c r="AD269" s="69"/>
      <c r="AF269" s="71">
        <v>256</v>
      </c>
      <c r="AG269" s="68">
        <f t="shared" si="264"/>
        <v>0</v>
      </c>
      <c r="AI269" s="68">
        <f t="shared" si="265"/>
        <v>0</v>
      </c>
      <c r="AK269" s="91"/>
      <c r="AM269" s="68">
        <f t="shared" si="266"/>
        <v>0</v>
      </c>
      <c r="AO269" s="72">
        <f t="shared" si="267"/>
        <v>0</v>
      </c>
      <c r="AQ269" s="72" t="e">
        <f t="shared" si="249"/>
        <v>#REF!</v>
      </c>
      <c r="AS269" s="69"/>
      <c r="AU269" s="71">
        <v>256</v>
      </c>
      <c r="AV269" s="68">
        <f t="shared" si="268"/>
        <v>0</v>
      </c>
      <c r="AX269" s="68">
        <f t="shared" si="269"/>
        <v>0</v>
      </c>
      <c r="AZ269" s="91"/>
      <c r="BB269" s="68">
        <f t="shared" si="270"/>
        <v>0</v>
      </c>
      <c r="BD269" s="72">
        <f t="shared" si="271"/>
        <v>0</v>
      </c>
      <c r="BF269" s="72" t="e">
        <f t="shared" si="250"/>
        <v>#REF!</v>
      </c>
      <c r="BG269" s="72"/>
      <c r="BH269" s="71">
        <v>256</v>
      </c>
      <c r="BI269" s="68">
        <f t="shared" si="272"/>
        <v>0</v>
      </c>
      <c r="BJ269" s="132"/>
      <c r="BK269" s="68">
        <f t="shared" si="273"/>
        <v>0</v>
      </c>
      <c r="BL269" s="132"/>
      <c r="BM269" s="91"/>
      <c r="BN269" s="132"/>
      <c r="BO269" s="68">
        <f t="shared" si="274"/>
        <v>0</v>
      </c>
      <c r="BP269" s="132"/>
      <c r="BQ269" s="72">
        <f t="shared" si="275"/>
        <v>0</v>
      </c>
      <c r="BR269" s="132"/>
      <c r="BS269" s="72">
        <f t="shared" si="251"/>
        <v>0</v>
      </c>
      <c r="BT269" s="72"/>
      <c r="BU269" s="326">
        <f t="shared" si="304"/>
        <v>0</v>
      </c>
      <c r="BV269" s="326">
        <f t="shared" si="276"/>
        <v>0</v>
      </c>
      <c r="BW269" s="326">
        <f t="shared" si="277"/>
        <v>0</v>
      </c>
      <c r="BX269" s="326">
        <f t="shared" si="278"/>
        <v>0</v>
      </c>
      <c r="BY269" s="326">
        <f t="shared" si="279"/>
        <v>0</v>
      </c>
      <c r="BZ269" s="326">
        <f t="shared" si="305"/>
        <v>0</v>
      </c>
      <c r="CA269" s="329">
        <f t="shared" si="280"/>
        <v>0</v>
      </c>
      <c r="CB269" s="132"/>
      <c r="CC269" s="71">
        <v>256</v>
      </c>
      <c r="CD269" s="68">
        <f t="shared" si="281"/>
        <v>0</v>
      </c>
      <c r="CE269" s="132"/>
      <c r="CF269" s="68">
        <f t="shared" si="282"/>
        <v>0</v>
      </c>
      <c r="CG269" s="132"/>
      <c r="CH269" s="91"/>
      <c r="CI269" s="132"/>
      <c r="CJ269" s="68">
        <f t="shared" si="283"/>
        <v>0</v>
      </c>
      <c r="CK269" s="132"/>
      <c r="CL269" s="72">
        <f t="shared" si="284"/>
        <v>0</v>
      </c>
      <c r="CM269" s="132"/>
      <c r="CN269" s="72">
        <f t="shared" si="252"/>
        <v>0</v>
      </c>
      <c r="CO269" s="132"/>
      <c r="CP269" s="326">
        <f t="shared" si="306"/>
        <v>0</v>
      </c>
      <c r="CQ269" s="326">
        <f t="shared" si="307"/>
        <v>0</v>
      </c>
      <c r="CR269" s="326">
        <f t="shared" si="308"/>
        <v>0</v>
      </c>
      <c r="CS269" s="326">
        <f t="shared" si="285"/>
        <v>0</v>
      </c>
      <c r="CT269" s="326">
        <f t="shared" si="286"/>
        <v>0</v>
      </c>
      <c r="CU269" s="326">
        <f t="shared" si="309"/>
        <v>0</v>
      </c>
      <c r="CV269" s="329">
        <f t="shared" si="287"/>
        <v>0</v>
      </c>
      <c r="CW269" s="69"/>
      <c r="CX269" s="71">
        <v>256</v>
      </c>
      <c r="CY269" s="68">
        <f t="shared" si="288"/>
        <v>0</v>
      </c>
      <c r="CZ269" s="132"/>
      <c r="DA269" s="68">
        <f t="shared" si="289"/>
        <v>0</v>
      </c>
      <c r="DB269" s="132"/>
      <c r="DC269" s="91"/>
      <c r="DD269" s="132"/>
      <c r="DE269" s="68">
        <f t="shared" si="290"/>
        <v>0</v>
      </c>
      <c r="DF269" s="132"/>
      <c r="DG269" s="72">
        <f t="shared" si="291"/>
        <v>0</v>
      </c>
      <c r="DH269" s="132"/>
      <c r="DI269" s="72">
        <f t="shared" si="253"/>
        <v>0</v>
      </c>
      <c r="DJ269" s="72"/>
      <c r="DK269" s="326">
        <f t="shared" si="310"/>
        <v>0</v>
      </c>
      <c r="DL269" s="326">
        <f t="shared" si="311"/>
        <v>0</v>
      </c>
      <c r="DM269" s="326">
        <f t="shared" si="292"/>
        <v>0</v>
      </c>
      <c r="DN269" s="326">
        <f t="shared" si="293"/>
        <v>0</v>
      </c>
      <c r="DO269" s="326">
        <f t="shared" si="294"/>
        <v>0</v>
      </c>
      <c r="DP269" s="326">
        <f t="shared" si="312"/>
        <v>0</v>
      </c>
      <c r="DQ269" s="329">
        <f t="shared" si="313"/>
        <v>0</v>
      </c>
      <c r="DR269" s="72"/>
      <c r="DS269" s="372">
        <v>256</v>
      </c>
      <c r="DT269" s="68">
        <f t="shared" si="295"/>
        <v>0</v>
      </c>
      <c r="DV269" s="68">
        <f t="shared" si="296"/>
        <v>0</v>
      </c>
      <c r="DX269" s="91"/>
      <c r="DZ269" s="68">
        <f t="shared" si="297"/>
        <v>0</v>
      </c>
      <c r="EA269" s="132"/>
      <c r="EB269" s="72">
        <f t="shared" si="298"/>
        <v>0</v>
      </c>
      <c r="EC269" s="132"/>
      <c r="ED269" s="72">
        <f t="shared" si="254"/>
        <v>0</v>
      </c>
      <c r="EF269" s="364">
        <f t="shared" si="314"/>
        <v>0</v>
      </c>
      <c r="EG269" s="95">
        <f t="shared" si="315"/>
        <v>0</v>
      </c>
      <c r="EH269" s="379">
        <f>(INDEX('30 year Cash Flow'!$H$50:$AK$50,1,'Monthly Loan Amortization'!A269)/12)*$DV$9</f>
        <v>0</v>
      </c>
      <c r="EI269" s="326">
        <f t="shared" si="316"/>
        <v>0</v>
      </c>
      <c r="EJ269" s="326">
        <f t="shared" si="321"/>
        <v>0</v>
      </c>
      <c r="EK269" s="326">
        <f t="shared" si="317"/>
        <v>0</v>
      </c>
      <c r="EL269" s="329">
        <f t="shared" si="324"/>
        <v>0</v>
      </c>
      <c r="EM269" s="329"/>
      <c r="EN269" s="372">
        <v>256</v>
      </c>
      <c r="EO269" s="95">
        <f t="shared" si="299"/>
        <v>0</v>
      </c>
      <c r="EP269" s="132"/>
      <c r="EQ269" s="95">
        <f t="shared" si="300"/>
        <v>0</v>
      </c>
      <c r="ER269" s="132"/>
      <c r="ES269" s="91"/>
      <c r="ET269" s="132"/>
      <c r="EU269" s="95">
        <f t="shared" si="301"/>
        <v>0</v>
      </c>
      <c r="EV269" s="132"/>
      <c r="EW269" s="327">
        <f t="shared" si="302"/>
        <v>0</v>
      </c>
      <c r="EX269" s="132"/>
      <c r="EY269" s="327">
        <f t="shared" si="255"/>
        <v>0</v>
      </c>
      <c r="EZ269" s="132"/>
      <c r="FA269" s="364">
        <f t="shared" si="318"/>
        <v>0</v>
      </c>
      <c r="FB269" s="95">
        <f t="shared" si="319"/>
        <v>0</v>
      </c>
      <c r="FC269" s="379">
        <f>(INDEX('30 year Cash Flow'!$H$50:$AK$50,1,'Monthly Loan Amortization'!A269)/12)*$EQ$9</f>
        <v>0</v>
      </c>
      <c r="FD269" s="326">
        <f t="shared" si="322"/>
        <v>0</v>
      </c>
      <c r="FE269" s="326">
        <f t="shared" si="323"/>
        <v>0</v>
      </c>
      <c r="FF269" s="326">
        <f t="shared" si="320"/>
        <v>0</v>
      </c>
      <c r="FG269" s="329">
        <f t="shared" si="325"/>
        <v>0</v>
      </c>
    </row>
    <row r="270" spans="1:163" x14ac:dyDescent="0.25">
      <c r="A270" s="132">
        <f t="shared" si="303"/>
        <v>22</v>
      </c>
      <c r="B270" s="71">
        <v>257</v>
      </c>
      <c r="C270" s="68">
        <f t="shared" si="256"/>
        <v>0</v>
      </c>
      <c r="E270" s="68">
        <f t="shared" si="257"/>
        <v>0</v>
      </c>
      <c r="G270" s="91"/>
      <c r="I270" s="68">
        <f t="shared" si="258"/>
        <v>0</v>
      </c>
      <c r="K270" s="72">
        <f t="shared" si="259"/>
        <v>0</v>
      </c>
      <c r="M270" s="72">
        <f t="shared" ref="M270:M333" si="326">INDEX(B$14:K$373,E$6,10)</f>
        <v>0</v>
      </c>
      <c r="N270" s="66"/>
      <c r="O270" s="69"/>
      <c r="Q270" s="71">
        <v>257</v>
      </c>
      <c r="R270" s="68">
        <f t="shared" si="260"/>
        <v>0</v>
      </c>
      <c r="T270" s="68">
        <f t="shared" si="261"/>
        <v>0</v>
      </c>
      <c r="V270" s="91"/>
      <c r="X270" s="68">
        <f t="shared" si="262"/>
        <v>0</v>
      </c>
      <c r="Z270" s="72">
        <f t="shared" si="263"/>
        <v>0</v>
      </c>
      <c r="AB270" s="72" t="e">
        <f t="shared" ref="AB270:AB333" si="327">INDEX(Q$14:Z$373,T$6,10)</f>
        <v>#REF!</v>
      </c>
      <c r="AD270" s="69"/>
      <c r="AF270" s="71">
        <v>257</v>
      </c>
      <c r="AG270" s="68">
        <f t="shared" si="264"/>
        <v>0</v>
      </c>
      <c r="AI270" s="68">
        <f t="shared" si="265"/>
        <v>0</v>
      </c>
      <c r="AK270" s="91"/>
      <c r="AM270" s="68">
        <f t="shared" si="266"/>
        <v>0</v>
      </c>
      <c r="AO270" s="72">
        <f t="shared" si="267"/>
        <v>0</v>
      </c>
      <c r="AQ270" s="72" t="e">
        <f t="shared" ref="AQ270:AQ333" si="328">INDEX(AF$14:AO$373,AI$6,10)</f>
        <v>#REF!</v>
      </c>
      <c r="AS270" s="69"/>
      <c r="AU270" s="71">
        <v>257</v>
      </c>
      <c r="AV270" s="68">
        <f t="shared" si="268"/>
        <v>0</v>
      </c>
      <c r="AX270" s="68">
        <f t="shared" si="269"/>
        <v>0</v>
      </c>
      <c r="AZ270" s="91"/>
      <c r="BB270" s="68">
        <f t="shared" si="270"/>
        <v>0</v>
      </c>
      <c r="BD270" s="72">
        <f t="shared" si="271"/>
        <v>0</v>
      </c>
      <c r="BF270" s="72" t="e">
        <f t="shared" ref="BF270:BF333" si="329">INDEX(AU$14:BD$373,AX$6,10)</f>
        <v>#REF!</v>
      </c>
      <c r="BG270" s="72"/>
      <c r="BH270" s="71">
        <v>257</v>
      </c>
      <c r="BI270" s="68">
        <f t="shared" si="272"/>
        <v>0</v>
      </c>
      <c r="BJ270" s="132"/>
      <c r="BK270" s="68">
        <f t="shared" si="273"/>
        <v>0</v>
      </c>
      <c r="BL270" s="132"/>
      <c r="BM270" s="91"/>
      <c r="BN270" s="132"/>
      <c r="BO270" s="68">
        <f t="shared" si="274"/>
        <v>0</v>
      </c>
      <c r="BP270" s="132"/>
      <c r="BQ270" s="72">
        <f t="shared" si="275"/>
        <v>0</v>
      </c>
      <c r="BR270" s="132"/>
      <c r="BS270" s="72">
        <f t="shared" ref="BS270:BS333" si="330">INDEX(BH$14:BQ$373,BK$6,10)</f>
        <v>0</v>
      </c>
      <c r="BT270" s="72"/>
      <c r="BU270" s="326">
        <f t="shared" si="304"/>
        <v>0</v>
      </c>
      <c r="BV270" s="326">
        <f t="shared" si="276"/>
        <v>0</v>
      </c>
      <c r="BW270" s="326">
        <f t="shared" si="277"/>
        <v>0</v>
      </c>
      <c r="BX270" s="326">
        <f t="shared" si="278"/>
        <v>0</v>
      </c>
      <c r="BY270" s="326">
        <f t="shared" si="279"/>
        <v>0</v>
      </c>
      <c r="BZ270" s="326">
        <f t="shared" si="305"/>
        <v>0</v>
      </c>
      <c r="CA270" s="329">
        <f t="shared" si="280"/>
        <v>0</v>
      </c>
      <c r="CB270" s="132"/>
      <c r="CC270" s="71">
        <v>257</v>
      </c>
      <c r="CD270" s="68">
        <f t="shared" si="281"/>
        <v>0</v>
      </c>
      <c r="CE270" s="132"/>
      <c r="CF270" s="68">
        <f t="shared" si="282"/>
        <v>0</v>
      </c>
      <c r="CG270" s="132"/>
      <c r="CH270" s="91"/>
      <c r="CI270" s="132"/>
      <c r="CJ270" s="68">
        <f t="shared" si="283"/>
        <v>0</v>
      </c>
      <c r="CK270" s="132"/>
      <c r="CL270" s="72">
        <f t="shared" si="284"/>
        <v>0</v>
      </c>
      <c r="CM270" s="132"/>
      <c r="CN270" s="72">
        <f t="shared" ref="CN270:CN333" si="331">INDEX(CC$14:CL$373,CF$6,10)</f>
        <v>0</v>
      </c>
      <c r="CO270" s="132"/>
      <c r="CP270" s="326">
        <f t="shared" si="306"/>
        <v>0</v>
      </c>
      <c r="CQ270" s="326">
        <f t="shared" si="307"/>
        <v>0</v>
      </c>
      <c r="CR270" s="326">
        <f t="shared" si="308"/>
        <v>0</v>
      </c>
      <c r="CS270" s="326">
        <f t="shared" si="285"/>
        <v>0</v>
      </c>
      <c r="CT270" s="326">
        <f t="shared" si="286"/>
        <v>0</v>
      </c>
      <c r="CU270" s="326">
        <f t="shared" si="309"/>
        <v>0</v>
      </c>
      <c r="CV270" s="329">
        <f t="shared" si="287"/>
        <v>0</v>
      </c>
      <c r="CW270" s="69"/>
      <c r="CX270" s="71">
        <v>257</v>
      </c>
      <c r="CY270" s="68">
        <f t="shared" si="288"/>
        <v>0</v>
      </c>
      <c r="CZ270" s="132"/>
      <c r="DA270" s="68">
        <f t="shared" si="289"/>
        <v>0</v>
      </c>
      <c r="DB270" s="132"/>
      <c r="DC270" s="91"/>
      <c r="DD270" s="132"/>
      <c r="DE270" s="68">
        <f t="shared" si="290"/>
        <v>0</v>
      </c>
      <c r="DF270" s="132"/>
      <c r="DG270" s="72">
        <f t="shared" si="291"/>
        <v>0</v>
      </c>
      <c r="DH270" s="132"/>
      <c r="DI270" s="72">
        <f t="shared" ref="DI270:DI333" si="332">INDEX(CX$14:DG$373,DA$6,10)</f>
        <v>0</v>
      </c>
      <c r="DJ270" s="72"/>
      <c r="DK270" s="326">
        <f t="shared" si="310"/>
        <v>0</v>
      </c>
      <c r="DL270" s="326">
        <f t="shared" si="311"/>
        <v>0</v>
      </c>
      <c r="DM270" s="326">
        <f t="shared" si="292"/>
        <v>0</v>
      </c>
      <c r="DN270" s="326">
        <f t="shared" si="293"/>
        <v>0</v>
      </c>
      <c r="DO270" s="326">
        <f t="shared" si="294"/>
        <v>0</v>
      </c>
      <c r="DP270" s="326">
        <f t="shared" si="312"/>
        <v>0</v>
      </c>
      <c r="DQ270" s="329">
        <f t="shared" si="313"/>
        <v>0</v>
      </c>
      <c r="DR270" s="72"/>
      <c r="DS270" s="372">
        <v>257</v>
      </c>
      <c r="DT270" s="68">
        <f t="shared" si="295"/>
        <v>0</v>
      </c>
      <c r="DV270" s="68">
        <f t="shared" si="296"/>
        <v>0</v>
      </c>
      <c r="DX270" s="91"/>
      <c r="DZ270" s="68">
        <f t="shared" si="297"/>
        <v>0</v>
      </c>
      <c r="EA270" s="132"/>
      <c r="EB270" s="72">
        <f t="shared" si="298"/>
        <v>0</v>
      </c>
      <c r="EC270" s="132"/>
      <c r="ED270" s="72">
        <f t="shared" ref="ED270:ED333" si="333">INDEX(DS$14:EB$373,DV$6,10)</f>
        <v>0</v>
      </c>
      <c r="EF270" s="364">
        <f t="shared" si="314"/>
        <v>0</v>
      </c>
      <c r="EG270" s="95">
        <f t="shared" si="315"/>
        <v>0</v>
      </c>
      <c r="EH270" s="379">
        <f>(INDEX('30 year Cash Flow'!$H$50:$AK$50,1,'Monthly Loan Amortization'!A270)/12)*$DV$9</f>
        <v>0</v>
      </c>
      <c r="EI270" s="326">
        <f t="shared" si="316"/>
        <v>0</v>
      </c>
      <c r="EJ270" s="326">
        <f t="shared" si="321"/>
        <v>0</v>
      </c>
      <c r="EK270" s="326">
        <f t="shared" si="317"/>
        <v>0</v>
      </c>
      <c r="EL270" s="329">
        <f t="shared" si="324"/>
        <v>0</v>
      </c>
      <c r="EM270" s="329"/>
      <c r="EN270" s="372">
        <v>257</v>
      </c>
      <c r="EO270" s="95">
        <f t="shared" si="299"/>
        <v>0</v>
      </c>
      <c r="EP270" s="132"/>
      <c r="EQ270" s="95">
        <f t="shared" si="300"/>
        <v>0</v>
      </c>
      <c r="ER270" s="132"/>
      <c r="ES270" s="91"/>
      <c r="ET270" s="132"/>
      <c r="EU270" s="95">
        <f t="shared" si="301"/>
        <v>0</v>
      </c>
      <c r="EV270" s="132"/>
      <c r="EW270" s="327">
        <f t="shared" si="302"/>
        <v>0</v>
      </c>
      <c r="EX270" s="132"/>
      <c r="EY270" s="327">
        <f t="shared" ref="EY270:EY333" si="334">INDEX(EN$14:EW$373,EQ$6,10)</f>
        <v>0</v>
      </c>
      <c r="EZ270" s="132"/>
      <c r="FA270" s="364">
        <f t="shared" si="318"/>
        <v>0</v>
      </c>
      <c r="FB270" s="95">
        <f t="shared" si="319"/>
        <v>0</v>
      </c>
      <c r="FC270" s="379">
        <f>(INDEX('30 year Cash Flow'!$H$50:$AK$50,1,'Monthly Loan Amortization'!A270)/12)*$EQ$9</f>
        <v>0</v>
      </c>
      <c r="FD270" s="326">
        <f t="shared" si="322"/>
        <v>0</v>
      </c>
      <c r="FE270" s="326">
        <f t="shared" si="323"/>
        <v>0</v>
      </c>
      <c r="FF270" s="326">
        <f t="shared" si="320"/>
        <v>0</v>
      </c>
      <c r="FG270" s="329">
        <f t="shared" si="325"/>
        <v>0</v>
      </c>
    </row>
    <row r="271" spans="1:163" x14ac:dyDescent="0.25">
      <c r="A271" s="132">
        <f t="shared" si="303"/>
        <v>22</v>
      </c>
      <c r="B271" s="71">
        <v>258</v>
      </c>
      <c r="C271" s="68">
        <f t="shared" ref="C271:C334" si="335">IF(K271&lt;=0,0,IF(B271-E$7&gt;E$8,0,IF(B271&lt;=E$6,IF(B271&lt;=E$7,E$4/12*E$3,-IPMT(E$4/12,B271-E$7,E$8,E$3)),-IPMT(E$5/12,B271-E$6,E$8-(E$6-E$7),M271))))</f>
        <v>0</v>
      </c>
      <c r="E271" s="68">
        <f t="shared" ref="E271:E334" si="336">IF(K270&lt;=0,0,IF(B271-E$7&gt;E$8,0,IF(B271&lt;=E$6,IF(B271&lt;=E$7,0,-PPMT(E$4/12,B271-E$7,E$8,E$3)),-PPMT(E$5/12,B271-E$6,E$8-(E$6-E$7),M271))))</f>
        <v>0</v>
      </c>
      <c r="G271" s="91"/>
      <c r="I271" s="68">
        <f t="shared" ref="I271:I334" si="337">C271+E271+G271</f>
        <v>0</v>
      </c>
      <c r="K271" s="72">
        <f t="shared" ref="K271:K334" si="338">K270-E271-G271</f>
        <v>0</v>
      </c>
      <c r="M271" s="72">
        <f t="shared" si="326"/>
        <v>0</v>
      </c>
      <c r="N271" s="66"/>
      <c r="O271" s="69"/>
      <c r="Q271" s="71">
        <v>258</v>
      </c>
      <c r="R271" s="68">
        <f t="shared" ref="R271:R334" si="339">IF(Z270&lt;=0,0,IF(Q271-T$7&gt;T$8,0,IF(Q271&lt;=T$6,IF(Q271&lt;=T$7,T$4/12*T$3,-IPMT(T$4/12,Q271-T$7,T$8,T$3)),-IPMT(T$5/12,Q271-T$6,T$8-(T$6-T$7),AB271))))</f>
        <v>0</v>
      </c>
      <c r="T271" s="68">
        <f t="shared" ref="T271:T334" si="340">IF(Z270&lt;=0,0,IF(Q271-T$7&gt;T$8,0,IF(Q271&lt;=T$6,IF(Q271&lt;=T$7,0,-PPMT(T$4/12,Q271-T$7,T$8,T$3)),-PPMT(T$5/12,Q271-T$6,T$8-(T$6-T$7),AB271))))</f>
        <v>0</v>
      </c>
      <c r="V271" s="91"/>
      <c r="X271" s="68">
        <f t="shared" ref="X271:X334" si="341">R271+T271+V271</f>
        <v>0</v>
      </c>
      <c r="Z271" s="72">
        <f t="shared" ref="Z271:Z334" si="342">Z270-T271-V271</f>
        <v>0</v>
      </c>
      <c r="AB271" s="72" t="e">
        <f t="shared" si="327"/>
        <v>#REF!</v>
      </c>
      <c r="AD271" s="69"/>
      <c r="AF271" s="71">
        <v>258</v>
      </c>
      <c r="AG271" s="68">
        <f t="shared" ref="AG271:AG334" si="343">IF(AO270&lt;=0,0,IF(AF271-AI$7&gt;AI$8,0,IF(AF271&lt;=AI$6,IF(AF271&lt;=AI$7,AI$4/12*AI$3,-IPMT(AI$4/12,AF271-AI$7,AI$8,AI$3)),-IPMT(AI$5/12,AF271-AI$6,AI$8-(AI$6-AI$7),AQ271))))</f>
        <v>0</v>
      </c>
      <c r="AI271" s="68">
        <f t="shared" ref="AI271:AI334" si="344">IF(AO270&lt;=0,0,IF(AF271-AI$7&gt;AI$8,0,IF(AF271&lt;=AI$6,IF(AF271&lt;=AI$7,0,-PPMT(AI$4/12,AF271-AI$7,AI$8,AI$3)),-PPMT(AI$5/12,AF271-AI$6,AI$8-(AI$6-AI$7),AQ271))))</f>
        <v>0</v>
      </c>
      <c r="AK271" s="91"/>
      <c r="AM271" s="68">
        <f t="shared" ref="AM271:AM334" si="345">AG271+AI271+AK271</f>
        <v>0</v>
      </c>
      <c r="AO271" s="72">
        <f t="shared" ref="AO271:AO334" si="346">AO270-AI271-AK271</f>
        <v>0</v>
      </c>
      <c r="AQ271" s="72" t="e">
        <f t="shared" si="328"/>
        <v>#REF!</v>
      </c>
      <c r="AS271" s="69"/>
      <c r="AU271" s="71">
        <v>258</v>
      </c>
      <c r="AV271" s="68">
        <f t="shared" ref="AV271:AV334" si="347">IF(BD270&lt;=0,0,IF(AU271-AX$7&gt;AX$8,0,IF(AU271&lt;=AX$6,IF(AU271&lt;=AX$7,AX$4/12*AX$3,-IPMT(AX$4/12,AU271-AX$7,AX$8,AX$3)),-IPMT(AX$5/12,AU271-AX$6,AX$8-(AX$6-AX$7),BF271))))</f>
        <v>0</v>
      </c>
      <c r="AX271" s="68">
        <f t="shared" ref="AX271:AX334" si="348">IF(BD270&lt;=0,0,IF(AU271-AX$7&gt;AX$8,0,IF(AU271&lt;=AX$6,IF(AU271&lt;=AX$7,0,-PPMT(AX$4/12,AU271-AX$7,AX$8,AX$3)),-PPMT(AX$5/12,AU271-AX$6,AX$8-(AX$6-AX$7),BF271))))</f>
        <v>0</v>
      </c>
      <c r="AZ271" s="91"/>
      <c r="BB271" s="68">
        <f t="shared" ref="BB271:BB334" si="349">AV271+AX271+AZ271</f>
        <v>0</v>
      </c>
      <c r="BD271" s="72">
        <f t="shared" ref="BD271:BD334" si="350">BD270-AX271-AZ271</f>
        <v>0</v>
      </c>
      <c r="BF271" s="72" t="e">
        <f t="shared" si="329"/>
        <v>#REF!</v>
      </c>
      <c r="BG271" s="72"/>
      <c r="BH271" s="71">
        <v>258</v>
      </c>
      <c r="BI271" s="68">
        <f t="shared" ref="BI271:BI334" si="351">IF(BQ270&lt;=0,0,IF(BH271-BK$7&gt;BK$8,0,IF(BH271&lt;=BK$6,IF(BH271&lt;=BK$7,BK$4/12*BK$3,-IPMT(BK$4/12,BH271-BK$7,BK$8,BK$3)),-IPMT(BK$5/12,BH271-BK$6,BK$8-(BK$6-BK$7),BS271))))</f>
        <v>0</v>
      </c>
      <c r="BJ271" s="132"/>
      <c r="BK271" s="68">
        <f t="shared" ref="BK271:BK334" si="352">IF(BQ270&lt;=0,0,IF(BH271-BK$7&gt;BK$8,0,IF(BH271&lt;=BK$6,IF(BH271&lt;=BK$7,0,-PPMT(BK$4/12,BH271-BK$7,BK$8,BK$3)),-PPMT(BK$5/12,BH271-BK$6,BK$8-(BK$6-BK$7),BS271))))</f>
        <v>0</v>
      </c>
      <c r="BL271" s="132"/>
      <c r="BM271" s="91"/>
      <c r="BN271" s="132"/>
      <c r="BO271" s="68">
        <f t="shared" ref="BO271:BO334" si="353">BI271+BK271+BM271</f>
        <v>0</v>
      </c>
      <c r="BP271" s="132"/>
      <c r="BQ271" s="72">
        <f t="shared" ref="BQ271:BQ334" si="354">BQ270-BK271-BM271</f>
        <v>0</v>
      </c>
      <c r="BR271" s="132"/>
      <c r="BS271" s="72">
        <f t="shared" si="330"/>
        <v>0</v>
      </c>
      <c r="BT271" s="72"/>
      <c r="BU271" s="326">
        <f t="shared" si="304"/>
        <v>0</v>
      </c>
      <c r="BV271" s="326">
        <f t="shared" ref="BV271:BV334" si="355">($BK$4/12)*BU271</f>
        <v>0</v>
      </c>
      <c r="BW271" s="326">
        <f t="shared" ref="BW271:BW334" si="356">$BK$9/12</f>
        <v>0</v>
      </c>
      <c r="BX271" s="326">
        <f t="shared" ref="BX271:BX334" si="357">IF(BW271-BV271&lt;0,0,BW271-BV271)</f>
        <v>0</v>
      </c>
      <c r="BY271" s="326">
        <f t="shared" ref="BY271:BY334" si="358">BW271-BX271</f>
        <v>0</v>
      </c>
      <c r="BZ271" s="326">
        <f t="shared" si="305"/>
        <v>0</v>
      </c>
      <c r="CA271" s="329">
        <f t="shared" ref="CA271:CA334" si="359">IF(BX271&lt;0,BU271,BU271-BX271)</f>
        <v>0</v>
      </c>
      <c r="CB271" s="132"/>
      <c r="CC271" s="71">
        <v>258</v>
      </c>
      <c r="CD271" s="68">
        <f t="shared" ref="CD271:CD334" si="360">IF(CL270&lt;=0,0,IF(CC271-CF$7&gt;CF$8,0,IF(CC271&lt;=CF$6,IF(CC271&lt;=CF$7,CF$4/12*CF$3,-IPMT(CF$4/12,CC271-CF$7,CF$8,CF$3)),-IPMT(CF$5/12,CC271-CF$6,CF$8-(CF$6-CF$7),CN271))))</f>
        <v>0</v>
      </c>
      <c r="CE271" s="132"/>
      <c r="CF271" s="68">
        <f t="shared" ref="CF271:CF334" si="361">IF(CL270&lt;=0,0,IF(CC271-CF$7&gt;CF$8,0,IF(CC271&lt;=CF$6,IF(CC271&lt;=CF$7,0,-PPMT(CF$4/12,CC271-CF$7,CF$8,CF$3)),-PPMT(CF$5/12,CC271-CF$6,CF$8-(CF$6-CF$7),CN271))))</f>
        <v>0</v>
      </c>
      <c r="CG271" s="132"/>
      <c r="CH271" s="91"/>
      <c r="CI271" s="132"/>
      <c r="CJ271" s="68">
        <f t="shared" ref="CJ271:CJ334" si="362">CD271+CF271+CH271</f>
        <v>0</v>
      </c>
      <c r="CK271" s="132"/>
      <c r="CL271" s="72">
        <f t="shared" ref="CL271:CL334" si="363">CL270-CF271-CH271</f>
        <v>0</v>
      </c>
      <c r="CM271" s="132"/>
      <c r="CN271" s="72">
        <f t="shared" si="331"/>
        <v>0</v>
      </c>
      <c r="CO271" s="132"/>
      <c r="CP271" s="326">
        <f t="shared" si="306"/>
        <v>0</v>
      </c>
      <c r="CQ271" s="326">
        <f t="shared" si="307"/>
        <v>0</v>
      </c>
      <c r="CR271" s="326">
        <f t="shared" si="308"/>
        <v>0</v>
      </c>
      <c r="CS271" s="326">
        <f t="shared" ref="CS271:CS334" si="364">IF(CR271-CQ271&lt;0,0,CR271-CQ271)</f>
        <v>0</v>
      </c>
      <c r="CT271" s="326">
        <f t="shared" ref="CT271:CT334" si="365">CR271-CS271</f>
        <v>0</v>
      </c>
      <c r="CU271" s="326">
        <f t="shared" si="309"/>
        <v>0</v>
      </c>
      <c r="CV271" s="329">
        <f t="shared" ref="CV271:CV334" si="366">IF(CS271&lt;0,CP271,CP271-CS271)</f>
        <v>0</v>
      </c>
      <c r="CW271" s="69"/>
      <c r="CX271" s="71">
        <v>258</v>
      </c>
      <c r="CY271" s="68">
        <f t="shared" ref="CY271:CY334" si="367">IF(DG270&lt;=0,0,IF(CX271-DA$7&gt;DA$8,0,IF(CX271&lt;=DA$6,IF(CX271&lt;=DA$7,DA$4/12*DA$3,-IPMT(DA$4/12,CX271-DA$7,DA$8,DA$3)),-IPMT(DA$5/12,CX271-DA$6,DA$8-(DA$6-DA$7),DI271))))</f>
        <v>0</v>
      </c>
      <c r="CZ271" s="132"/>
      <c r="DA271" s="68">
        <f t="shared" ref="DA271:DA334" si="368">IF(DG270&lt;=0,0,IF(CX271-DA$7&gt;DA$8,0,IF(CX271&lt;=DA$6,IF(CX271&lt;=DA$7,0,-PPMT(DA$4/12,CX271-DA$7,DA$8,DA$3)),-PPMT(DA$5/12,CX271-DA$6,DA$8-(DA$6-DA$7),DI271))))</f>
        <v>0</v>
      </c>
      <c r="DB271" s="132"/>
      <c r="DC271" s="91"/>
      <c r="DD271" s="132"/>
      <c r="DE271" s="68">
        <f t="shared" ref="DE271:DE334" si="369">CY271+DA271+DC271</f>
        <v>0</v>
      </c>
      <c r="DF271" s="132"/>
      <c r="DG271" s="72">
        <f t="shared" ref="DG271:DG334" si="370">DG270-DA271-DC271</f>
        <v>0</v>
      </c>
      <c r="DH271" s="132"/>
      <c r="DI271" s="72">
        <f t="shared" si="332"/>
        <v>0</v>
      </c>
      <c r="DJ271" s="72"/>
      <c r="DK271" s="326">
        <f t="shared" si="310"/>
        <v>0</v>
      </c>
      <c r="DL271" s="326">
        <f t="shared" si="311"/>
        <v>0</v>
      </c>
      <c r="DM271" s="326">
        <f t="shared" ref="DM271:DM334" si="371">$DA$9/12</f>
        <v>0</v>
      </c>
      <c r="DN271" s="326">
        <f t="shared" ref="DN271:DN334" si="372">IF(DM271-DL271&lt;0,0,DM271-DL271)</f>
        <v>0</v>
      </c>
      <c r="DO271" s="326">
        <f t="shared" ref="DO271:DO334" si="373">DM271-DN271</f>
        <v>0</v>
      </c>
      <c r="DP271" s="326">
        <f t="shared" si="312"/>
        <v>0</v>
      </c>
      <c r="DQ271" s="329">
        <f t="shared" si="313"/>
        <v>0</v>
      </c>
      <c r="DR271" s="72"/>
      <c r="DS271" s="372">
        <v>258</v>
      </c>
      <c r="DT271" s="68">
        <f t="shared" ref="DT271:DT334" si="374">IF(EB270&lt;=0,0,IF(DS271-DV$7&gt;DV$8,0,IF(DS271&lt;=DV$6,IF(DS271&lt;=DV$7,DV$4/12*DV$3,-IPMT(DV$4/12,DS271-DV$7,DV$8,DV$3)),-IPMT(DV$5/12,DS271-DV$6,DV$8-(DV$6-DV$7),ED271))))</f>
        <v>0</v>
      </c>
      <c r="DV271" s="68">
        <f t="shared" ref="DV271:DV334" si="375">IF(EB270&lt;=0,0,IF(DS271-DV$7&gt;DV$8,0,IF(DS271&lt;=DV$6,IF(DS271&lt;=DV$7,0,-PPMT(DV$4/12,DS271-DV$7,DV$8,DV$3)),-PPMT(DV$5/12,DS271-DV$6,DV$8-(DV$6-DV$7),ED271))))</f>
        <v>0</v>
      </c>
      <c r="DX271" s="91"/>
      <c r="DZ271" s="68">
        <f t="shared" ref="DZ271:DZ334" si="376">DT271+DV271+DX271</f>
        <v>0</v>
      </c>
      <c r="EA271" s="132"/>
      <c r="EB271" s="72">
        <f t="shared" ref="EB271:EB334" si="377">EB270-DV271-DX271</f>
        <v>0</v>
      </c>
      <c r="EC271" s="132"/>
      <c r="ED271" s="72">
        <f t="shared" si="333"/>
        <v>0</v>
      </c>
      <c r="EF271" s="364">
        <f t="shared" si="314"/>
        <v>0</v>
      </c>
      <c r="EG271" s="95">
        <f t="shared" si="315"/>
        <v>0</v>
      </c>
      <c r="EH271" s="379">
        <f>(INDEX('30 year Cash Flow'!$H$50:$AK$50,1,'Monthly Loan Amortization'!A271)/12)*$DV$9</f>
        <v>0</v>
      </c>
      <c r="EI271" s="326">
        <f t="shared" si="316"/>
        <v>0</v>
      </c>
      <c r="EJ271" s="326">
        <f t="shared" si="321"/>
        <v>0</v>
      </c>
      <c r="EK271" s="326">
        <f t="shared" si="317"/>
        <v>0</v>
      </c>
      <c r="EL271" s="329">
        <f t="shared" si="324"/>
        <v>0</v>
      </c>
      <c r="EM271" s="329"/>
      <c r="EN271" s="372">
        <v>258</v>
      </c>
      <c r="EO271" s="95">
        <f t="shared" ref="EO271:EO334" si="378">IF(EW270&lt;=0,0,IF(EN271-EQ$7&gt;EQ$8,0,IF(EN271&lt;=EQ$6,IF(EN271&lt;=EQ$7,EQ$4/12*EQ$3,-IPMT(EQ$4/12,EN271-EQ$7,EQ$8,EQ$3)),-IPMT(EQ$5/12,EN271-EQ$6,EQ$8-(EQ$6-EQ$7),EY271))))</f>
        <v>0</v>
      </c>
      <c r="EP271" s="132"/>
      <c r="EQ271" s="95">
        <f t="shared" ref="EQ271:EQ334" si="379">IF(EW270&lt;=0,0,IF(EN271-EQ$7&gt;EQ$8,0,IF(EN271&lt;=EQ$6,IF(EN271&lt;=EQ$7,0,-PPMT(EQ$4/12,EN271-EQ$7,EQ$8,EQ$3)),-PPMT(EQ$5/12,EN271-EQ$6,EQ$8-(EQ$6-EQ$7),EY271))))</f>
        <v>0</v>
      </c>
      <c r="ER271" s="132"/>
      <c r="ES271" s="91"/>
      <c r="ET271" s="132"/>
      <c r="EU271" s="95">
        <f t="shared" ref="EU271:EU334" si="380">EO271+EQ271+ES271</f>
        <v>0</v>
      </c>
      <c r="EV271" s="132"/>
      <c r="EW271" s="327">
        <f t="shared" ref="EW271:EW334" si="381">EW270-EQ271-ES271</f>
        <v>0</v>
      </c>
      <c r="EX271" s="132"/>
      <c r="EY271" s="327">
        <f t="shared" si="334"/>
        <v>0</v>
      </c>
      <c r="EZ271" s="132"/>
      <c r="FA271" s="364">
        <f t="shared" si="318"/>
        <v>0</v>
      </c>
      <c r="FB271" s="95">
        <f t="shared" si="319"/>
        <v>0</v>
      </c>
      <c r="FC271" s="379">
        <f>(INDEX('30 year Cash Flow'!$H$50:$AK$50,1,'Monthly Loan Amortization'!A271)/12)*$EQ$9</f>
        <v>0</v>
      </c>
      <c r="FD271" s="326">
        <f t="shared" si="322"/>
        <v>0</v>
      </c>
      <c r="FE271" s="326">
        <f t="shared" si="323"/>
        <v>0</v>
      </c>
      <c r="FF271" s="326">
        <f t="shared" si="320"/>
        <v>0</v>
      </c>
      <c r="FG271" s="329">
        <f t="shared" si="325"/>
        <v>0</v>
      </c>
    </row>
    <row r="272" spans="1:163" x14ac:dyDescent="0.25">
      <c r="A272" s="132">
        <f t="shared" ref="A272:A335" si="382">IF(MOD(B271,12)=0,A271+1,A271)</f>
        <v>22</v>
      </c>
      <c r="B272" s="71">
        <v>259</v>
      </c>
      <c r="C272" s="68">
        <f t="shared" si="335"/>
        <v>0</v>
      </c>
      <c r="E272" s="68">
        <f t="shared" si="336"/>
        <v>0</v>
      </c>
      <c r="G272" s="91"/>
      <c r="I272" s="68">
        <f t="shared" si="337"/>
        <v>0</v>
      </c>
      <c r="K272" s="72">
        <f t="shared" si="338"/>
        <v>0</v>
      </c>
      <c r="M272" s="72">
        <f t="shared" si="326"/>
        <v>0</v>
      </c>
      <c r="N272" s="66"/>
      <c r="O272" s="69"/>
      <c r="Q272" s="71">
        <v>259</v>
      </c>
      <c r="R272" s="68">
        <f t="shared" si="339"/>
        <v>0</v>
      </c>
      <c r="T272" s="68">
        <f t="shared" si="340"/>
        <v>0</v>
      </c>
      <c r="V272" s="91"/>
      <c r="X272" s="68">
        <f t="shared" si="341"/>
        <v>0</v>
      </c>
      <c r="Z272" s="72">
        <f t="shared" si="342"/>
        <v>0</v>
      </c>
      <c r="AB272" s="72" t="e">
        <f t="shared" si="327"/>
        <v>#REF!</v>
      </c>
      <c r="AD272" s="69"/>
      <c r="AF272" s="71">
        <v>259</v>
      </c>
      <c r="AG272" s="68">
        <f t="shared" si="343"/>
        <v>0</v>
      </c>
      <c r="AI272" s="68">
        <f t="shared" si="344"/>
        <v>0</v>
      </c>
      <c r="AK272" s="91"/>
      <c r="AM272" s="68">
        <f t="shared" si="345"/>
        <v>0</v>
      </c>
      <c r="AO272" s="72">
        <f t="shared" si="346"/>
        <v>0</v>
      </c>
      <c r="AQ272" s="72" t="e">
        <f t="shared" si="328"/>
        <v>#REF!</v>
      </c>
      <c r="AS272" s="69"/>
      <c r="AU272" s="71">
        <v>259</v>
      </c>
      <c r="AV272" s="68">
        <f t="shared" si="347"/>
        <v>0</v>
      </c>
      <c r="AX272" s="68">
        <f t="shared" si="348"/>
        <v>0</v>
      </c>
      <c r="AZ272" s="91"/>
      <c r="BB272" s="68">
        <f t="shared" si="349"/>
        <v>0</v>
      </c>
      <c r="BD272" s="72">
        <f t="shared" si="350"/>
        <v>0</v>
      </c>
      <c r="BF272" s="72" t="e">
        <f t="shared" si="329"/>
        <v>#REF!</v>
      </c>
      <c r="BG272" s="72"/>
      <c r="BH272" s="71">
        <v>259</v>
      </c>
      <c r="BI272" s="68">
        <f t="shared" si="351"/>
        <v>0</v>
      </c>
      <c r="BJ272" s="132"/>
      <c r="BK272" s="68">
        <f t="shared" si="352"/>
        <v>0</v>
      </c>
      <c r="BL272" s="132"/>
      <c r="BM272" s="91"/>
      <c r="BN272" s="132"/>
      <c r="BO272" s="68">
        <f t="shared" si="353"/>
        <v>0</v>
      </c>
      <c r="BP272" s="132"/>
      <c r="BQ272" s="72">
        <f t="shared" si="354"/>
        <v>0</v>
      </c>
      <c r="BR272" s="132"/>
      <c r="BS272" s="72">
        <f t="shared" si="330"/>
        <v>0</v>
      </c>
      <c r="BT272" s="72"/>
      <c r="BU272" s="326">
        <f t="shared" ref="BU272:BU335" si="383">CA271</f>
        <v>0</v>
      </c>
      <c r="BV272" s="326">
        <f t="shared" si="355"/>
        <v>0</v>
      </c>
      <c r="BW272" s="326">
        <f t="shared" si="356"/>
        <v>0</v>
      </c>
      <c r="BX272" s="326">
        <f t="shared" si="357"/>
        <v>0</v>
      </c>
      <c r="BY272" s="326">
        <f t="shared" si="358"/>
        <v>0</v>
      </c>
      <c r="BZ272" s="326">
        <f t="shared" ref="BZ272:BZ335" si="384">BZ271+BV272-BY272</f>
        <v>0</v>
      </c>
      <c r="CA272" s="329">
        <f t="shared" si="359"/>
        <v>0</v>
      </c>
      <c r="CB272" s="132"/>
      <c r="CC272" s="71">
        <v>259</v>
      </c>
      <c r="CD272" s="68">
        <f t="shared" si="360"/>
        <v>0</v>
      </c>
      <c r="CE272" s="132"/>
      <c r="CF272" s="68">
        <f t="shared" si="361"/>
        <v>0</v>
      </c>
      <c r="CG272" s="132"/>
      <c r="CH272" s="91"/>
      <c r="CI272" s="132"/>
      <c r="CJ272" s="68">
        <f t="shared" si="362"/>
        <v>0</v>
      </c>
      <c r="CK272" s="132"/>
      <c r="CL272" s="72">
        <f t="shared" si="363"/>
        <v>0</v>
      </c>
      <c r="CM272" s="132"/>
      <c r="CN272" s="72">
        <f t="shared" si="331"/>
        <v>0</v>
      </c>
      <c r="CO272" s="132"/>
      <c r="CP272" s="326">
        <f t="shared" ref="CP272:CP335" si="385">CV271</f>
        <v>0</v>
      </c>
      <c r="CQ272" s="326">
        <f t="shared" ref="CQ272:CQ335" si="386">(CF$4/12)*CP272</f>
        <v>0</v>
      </c>
      <c r="CR272" s="326">
        <f t="shared" ref="CR272:CR335" si="387">CF$9/12</f>
        <v>0</v>
      </c>
      <c r="CS272" s="326">
        <f t="shared" si="364"/>
        <v>0</v>
      </c>
      <c r="CT272" s="326">
        <f t="shared" si="365"/>
        <v>0</v>
      </c>
      <c r="CU272" s="326">
        <f t="shared" ref="CU272:CU335" si="388">CU271+CQ272-CT272</f>
        <v>0</v>
      </c>
      <c r="CV272" s="329">
        <f t="shared" si="366"/>
        <v>0</v>
      </c>
      <c r="CW272" s="69"/>
      <c r="CX272" s="71">
        <v>259</v>
      </c>
      <c r="CY272" s="68">
        <f t="shared" si="367"/>
        <v>0</v>
      </c>
      <c r="CZ272" s="132"/>
      <c r="DA272" s="68">
        <f t="shared" si="368"/>
        <v>0</v>
      </c>
      <c r="DB272" s="132"/>
      <c r="DC272" s="91"/>
      <c r="DD272" s="132"/>
      <c r="DE272" s="68">
        <f t="shared" si="369"/>
        <v>0</v>
      </c>
      <c r="DF272" s="132"/>
      <c r="DG272" s="72">
        <f t="shared" si="370"/>
        <v>0</v>
      </c>
      <c r="DH272" s="132"/>
      <c r="DI272" s="72">
        <f t="shared" si="332"/>
        <v>0</v>
      </c>
      <c r="DJ272" s="72"/>
      <c r="DK272" s="326">
        <f t="shared" ref="DK272:DK335" si="389">DQ271</f>
        <v>0</v>
      </c>
      <c r="DL272" s="326">
        <f t="shared" ref="DL272:DL335" si="390">(DA$4/12)*DK272</f>
        <v>0</v>
      </c>
      <c r="DM272" s="326">
        <f t="shared" si="371"/>
        <v>0</v>
      </c>
      <c r="DN272" s="326">
        <f t="shared" si="372"/>
        <v>0</v>
      </c>
      <c r="DO272" s="326">
        <f t="shared" si="373"/>
        <v>0</v>
      </c>
      <c r="DP272" s="326">
        <f t="shared" ref="DP272:DP335" si="391">DP271+DL272-DO272</f>
        <v>0</v>
      </c>
      <c r="DQ272" s="329">
        <f t="shared" ref="DQ272:DQ335" si="392">IF(DN272&lt;0,DK272,DK272-DN272)</f>
        <v>0</v>
      </c>
      <c r="DR272" s="72"/>
      <c r="DS272" s="372">
        <v>259</v>
      </c>
      <c r="DT272" s="68">
        <f t="shared" si="374"/>
        <v>0</v>
      </c>
      <c r="DV272" s="68">
        <f t="shared" si="375"/>
        <v>0</v>
      </c>
      <c r="DX272" s="91"/>
      <c r="DZ272" s="68">
        <f t="shared" si="376"/>
        <v>0</v>
      </c>
      <c r="EA272" s="132"/>
      <c r="EB272" s="72">
        <f t="shared" si="377"/>
        <v>0</v>
      </c>
      <c r="EC272" s="132"/>
      <c r="ED272" s="72">
        <f t="shared" si="333"/>
        <v>0</v>
      </c>
      <c r="EF272" s="364">
        <f t="shared" ref="EF272:EF335" si="393">EL271</f>
        <v>0</v>
      </c>
      <c r="EG272" s="95">
        <f t="shared" ref="EG272:EG335" si="394">EF272*($DV$4/12)</f>
        <v>0</v>
      </c>
      <c r="EH272" s="379">
        <f>(INDEX('30 year Cash Flow'!$H$50:$AK$50,1,'Monthly Loan Amortization'!A272)/12)*$DV$9</f>
        <v>0</v>
      </c>
      <c r="EI272" s="326">
        <f t="shared" ref="EI272:EI335" si="395">IF(EH272&lt;=EG272,EH272,EG272)</f>
        <v>0</v>
      </c>
      <c r="EJ272" s="326">
        <f t="shared" si="321"/>
        <v>0</v>
      </c>
      <c r="EK272" s="326">
        <f t="shared" ref="EK272:EK335" si="396">(EG272-EI272)+EK271</f>
        <v>0</v>
      </c>
      <c r="EL272" s="329">
        <f t="shared" si="324"/>
        <v>0</v>
      </c>
      <c r="EM272" s="329"/>
      <c r="EN272" s="372">
        <v>259</v>
      </c>
      <c r="EO272" s="95">
        <f t="shared" si="378"/>
        <v>0</v>
      </c>
      <c r="EP272" s="132"/>
      <c r="EQ272" s="95">
        <f t="shared" si="379"/>
        <v>0</v>
      </c>
      <c r="ER272" s="132"/>
      <c r="ES272" s="91"/>
      <c r="ET272" s="132"/>
      <c r="EU272" s="95">
        <f t="shared" si="380"/>
        <v>0</v>
      </c>
      <c r="EV272" s="132"/>
      <c r="EW272" s="327">
        <f t="shared" si="381"/>
        <v>0</v>
      </c>
      <c r="EX272" s="132"/>
      <c r="EY272" s="327">
        <f t="shared" si="334"/>
        <v>0</v>
      </c>
      <c r="EZ272" s="132"/>
      <c r="FA272" s="364">
        <f t="shared" ref="FA272:FA335" si="397">FG271</f>
        <v>0</v>
      </c>
      <c r="FB272" s="95">
        <f t="shared" ref="FB272:FB335" si="398">FA272*($DV$4/12)</f>
        <v>0</v>
      </c>
      <c r="FC272" s="379">
        <f>(INDEX('30 year Cash Flow'!$H$50:$AK$50,1,'Monthly Loan Amortization'!A272)/12)*$EQ$9</f>
        <v>0</v>
      </c>
      <c r="FD272" s="326">
        <f t="shared" si="322"/>
        <v>0</v>
      </c>
      <c r="FE272" s="326">
        <f t="shared" si="323"/>
        <v>0</v>
      </c>
      <c r="FF272" s="326">
        <f t="shared" ref="FF272:FF335" si="399">(FB272-FD272)+FF271</f>
        <v>0</v>
      </c>
      <c r="FG272" s="329">
        <f t="shared" si="325"/>
        <v>0</v>
      </c>
    </row>
    <row r="273" spans="1:163" x14ac:dyDescent="0.25">
      <c r="A273" s="132">
        <f t="shared" si="382"/>
        <v>22</v>
      </c>
      <c r="B273" s="71">
        <v>260</v>
      </c>
      <c r="C273" s="68">
        <f t="shared" si="335"/>
        <v>0</v>
      </c>
      <c r="E273" s="68">
        <f t="shared" si="336"/>
        <v>0</v>
      </c>
      <c r="G273" s="91"/>
      <c r="I273" s="68">
        <f t="shared" si="337"/>
        <v>0</v>
      </c>
      <c r="K273" s="72">
        <f t="shared" si="338"/>
        <v>0</v>
      </c>
      <c r="M273" s="72">
        <f t="shared" si="326"/>
        <v>0</v>
      </c>
      <c r="N273" s="66"/>
      <c r="O273" s="69"/>
      <c r="Q273" s="71">
        <v>260</v>
      </c>
      <c r="R273" s="68">
        <f t="shared" si="339"/>
        <v>0</v>
      </c>
      <c r="T273" s="68">
        <f t="shared" si="340"/>
        <v>0</v>
      </c>
      <c r="V273" s="91"/>
      <c r="X273" s="68">
        <f t="shared" si="341"/>
        <v>0</v>
      </c>
      <c r="Z273" s="72">
        <f t="shared" si="342"/>
        <v>0</v>
      </c>
      <c r="AB273" s="72" t="e">
        <f t="shared" si="327"/>
        <v>#REF!</v>
      </c>
      <c r="AD273" s="69"/>
      <c r="AF273" s="71">
        <v>260</v>
      </c>
      <c r="AG273" s="68">
        <f t="shared" si="343"/>
        <v>0</v>
      </c>
      <c r="AI273" s="68">
        <f t="shared" si="344"/>
        <v>0</v>
      </c>
      <c r="AK273" s="91"/>
      <c r="AM273" s="68">
        <f t="shared" si="345"/>
        <v>0</v>
      </c>
      <c r="AO273" s="72">
        <f t="shared" si="346"/>
        <v>0</v>
      </c>
      <c r="AQ273" s="72" t="e">
        <f t="shared" si="328"/>
        <v>#REF!</v>
      </c>
      <c r="AS273" s="69"/>
      <c r="AU273" s="71">
        <v>260</v>
      </c>
      <c r="AV273" s="68">
        <f t="shared" si="347"/>
        <v>0</v>
      </c>
      <c r="AX273" s="68">
        <f t="shared" si="348"/>
        <v>0</v>
      </c>
      <c r="AZ273" s="91"/>
      <c r="BB273" s="68">
        <f t="shared" si="349"/>
        <v>0</v>
      </c>
      <c r="BD273" s="72">
        <f t="shared" si="350"/>
        <v>0</v>
      </c>
      <c r="BF273" s="72" t="e">
        <f t="shared" si="329"/>
        <v>#REF!</v>
      </c>
      <c r="BG273" s="72"/>
      <c r="BH273" s="71">
        <v>260</v>
      </c>
      <c r="BI273" s="68">
        <f t="shared" si="351"/>
        <v>0</v>
      </c>
      <c r="BJ273" s="132"/>
      <c r="BK273" s="68">
        <f t="shared" si="352"/>
        <v>0</v>
      </c>
      <c r="BL273" s="132"/>
      <c r="BM273" s="91"/>
      <c r="BN273" s="132"/>
      <c r="BO273" s="68">
        <f t="shared" si="353"/>
        <v>0</v>
      </c>
      <c r="BP273" s="132"/>
      <c r="BQ273" s="72">
        <f t="shared" si="354"/>
        <v>0</v>
      </c>
      <c r="BR273" s="132"/>
      <c r="BS273" s="72">
        <f t="shared" si="330"/>
        <v>0</v>
      </c>
      <c r="BT273" s="72"/>
      <c r="BU273" s="326">
        <f t="shared" si="383"/>
        <v>0</v>
      </c>
      <c r="BV273" s="326">
        <f t="shared" si="355"/>
        <v>0</v>
      </c>
      <c r="BW273" s="326">
        <f t="shared" si="356"/>
        <v>0</v>
      </c>
      <c r="BX273" s="326">
        <f t="shared" si="357"/>
        <v>0</v>
      </c>
      <c r="BY273" s="326">
        <f t="shared" si="358"/>
        <v>0</v>
      </c>
      <c r="BZ273" s="326">
        <f t="shared" si="384"/>
        <v>0</v>
      </c>
      <c r="CA273" s="329">
        <f t="shared" si="359"/>
        <v>0</v>
      </c>
      <c r="CB273" s="132"/>
      <c r="CC273" s="71">
        <v>260</v>
      </c>
      <c r="CD273" s="68">
        <f t="shared" si="360"/>
        <v>0</v>
      </c>
      <c r="CE273" s="132"/>
      <c r="CF273" s="68">
        <f t="shared" si="361"/>
        <v>0</v>
      </c>
      <c r="CG273" s="132"/>
      <c r="CH273" s="91"/>
      <c r="CI273" s="132"/>
      <c r="CJ273" s="68">
        <f t="shared" si="362"/>
        <v>0</v>
      </c>
      <c r="CK273" s="132"/>
      <c r="CL273" s="72">
        <f t="shared" si="363"/>
        <v>0</v>
      </c>
      <c r="CM273" s="132"/>
      <c r="CN273" s="72">
        <f t="shared" si="331"/>
        <v>0</v>
      </c>
      <c r="CO273" s="132"/>
      <c r="CP273" s="326">
        <f t="shared" si="385"/>
        <v>0</v>
      </c>
      <c r="CQ273" s="326">
        <f t="shared" si="386"/>
        <v>0</v>
      </c>
      <c r="CR273" s="326">
        <f t="shared" si="387"/>
        <v>0</v>
      </c>
      <c r="CS273" s="326">
        <f t="shared" si="364"/>
        <v>0</v>
      </c>
      <c r="CT273" s="326">
        <f t="shared" si="365"/>
        <v>0</v>
      </c>
      <c r="CU273" s="326">
        <f t="shared" si="388"/>
        <v>0</v>
      </c>
      <c r="CV273" s="329">
        <f t="shared" si="366"/>
        <v>0</v>
      </c>
      <c r="CW273" s="69"/>
      <c r="CX273" s="71">
        <v>260</v>
      </c>
      <c r="CY273" s="68">
        <f t="shared" si="367"/>
        <v>0</v>
      </c>
      <c r="CZ273" s="132"/>
      <c r="DA273" s="68">
        <f t="shared" si="368"/>
        <v>0</v>
      </c>
      <c r="DB273" s="132"/>
      <c r="DC273" s="91"/>
      <c r="DD273" s="132"/>
      <c r="DE273" s="68">
        <f t="shared" si="369"/>
        <v>0</v>
      </c>
      <c r="DF273" s="132"/>
      <c r="DG273" s="72">
        <f t="shared" si="370"/>
        <v>0</v>
      </c>
      <c r="DH273" s="132"/>
      <c r="DI273" s="72">
        <f t="shared" si="332"/>
        <v>0</v>
      </c>
      <c r="DJ273" s="72"/>
      <c r="DK273" s="326">
        <f t="shared" si="389"/>
        <v>0</v>
      </c>
      <c r="DL273" s="326">
        <f t="shared" si="390"/>
        <v>0</v>
      </c>
      <c r="DM273" s="326">
        <f t="shared" si="371"/>
        <v>0</v>
      </c>
      <c r="DN273" s="326">
        <f t="shared" si="372"/>
        <v>0</v>
      </c>
      <c r="DO273" s="326">
        <f t="shared" si="373"/>
        <v>0</v>
      </c>
      <c r="DP273" s="326">
        <f t="shared" si="391"/>
        <v>0</v>
      </c>
      <c r="DQ273" s="329">
        <f t="shared" si="392"/>
        <v>0</v>
      </c>
      <c r="DR273" s="72"/>
      <c r="DS273" s="372">
        <v>260</v>
      </c>
      <c r="DT273" s="68">
        <f t="shared" si="374"/>
        <v>0</v>
      </c>
      <c r="DV273" s="68">
        <f t="shared" si="375"/>
        <v>0</v>
      </c>
      <c r="DX273" s="91"/>
      <c r="DZ273" s="68">
        <f t="shared" si="376"/>
        <v>0</v>
      </c>
      <c r="EA273" s="132"/>
      <c r="EB273" s="72">
        <f t="shared" si="377"/>
        <v>0</v>
      </c>
      <c r="EC273" s="132"/>
      <c r="ED273" s="72">
        <f t="shared" si="333"/>
        <v>0</v>
      </c>
      <c r="EF273" s="364">
        <f t="shared" si="393"/>
        <v>0</v>
      </c>
      <c r="EG273" s="95">
        <f t="shared" si="394"/>
        <v>0</v>
      </c>
      <c r="EH273" s="379">
        <f>(INDEX('30 year Cash Flow'!$H$50:$AK$50,1,'Monthly Loan Amortization'!A273)/12)*$DV$9</f>
        <v>0</v>
      </c>
      <c r="EI273" s="326">
        <f t="shared" si="395"/>
        <v>0</v>
      </c>
      <c r="EJ273" s="326">
        <f t="shared" si="321"/>
        <v>0</v>
      </c>
      <c r="EK273" s="326">
        <f t="shared" si="396"/>
        <v>0</v>
      </c>
      <c r="EL273" s="329">
        <f t="shared" si="324"/>
        <v>0</v>
      </c>
      <c r="EM273" s="329"/>
      <c r="EN273" s="372">
        <v>260</v>
      </c>
      <c r="EO273" s="95">
        <f t="shared" si="378"/>
        <v>0</v>
      </c>
      <c r="EP273" s="132"/>
      <c r="EQ273" s="95">
        <f t="shared" si="379"/>
        <v>0</v>
      </c>
      <c r="ER273" s="132"/>
      <c r="ES273" s="91"/>
      <c r="ET273" s="132"/>
      <c r="EU273" s="95">
        <f t="shared" si="380"/>
        <v>0</v>
      </c>
      <c r="EV273" s="132"/>
      <c r="EW273" s="327">
        <f t="shared" si="381"/>
        <v>0</v>
      </c>
      <c r="EX273" s="132"/>
      <c r="EY273" s="327">
        <f t="shared" si="334"/>
        <v>0</v>
      </c>
      <c r="EZ273" s="132"/>
      <c r="FA273" s="364">
        <f t="shared" si="397"/>
        <v>0</v>
      </c>
      <c r="FB273" s="95">
        <f t="shared" si="398"/>
        <v>0</v>
      </c>
      <c r="FC273" s="379">
        <f>(INDEX('30 year Cash Flow'!$H$50:$AK$50,1,'Monthly Loan Amortization'!A273)/12)*$EQ$9</f>
        <v>0</v>
      </c>
      <c r="FD273" s="326">
        <f t="shared" si="322"/>
        <v>0</v>
      </c>
      <c r="FE273" s="326">
        <f t="shared" si="323"/>
        <v>0</v>
      </c>
      <c r="FF273" s="326">
        <f t="shared" si="399"/>
        <v>0</v>
      </c>
      <c r="FG273" s="329">
        <f t="shared" si="325"/>
        <v>0</v>
      </c>
    </row>
    <row r="274" spans="1:163" x14ac:dyDescent="0.25">
      <c r="A274" s="132">
        <f t="shared" si="382"/>
        <v>22</v>
      </c>
      <c r="B274" s="71">
        <v>261</v>
      </c>
      <c r="C274" s="68">
        <f t="shared" si="335"/>
        <v>0</v>
      </c>
      <c r="E274" s="68">
        <f t="shared" si="336"/>
        <v>0</v>
      </c>
      <c r="G274" s="91"/>
      <c r="I274" s="68">
        <f t="shared" si="337"/>
        <v>0</v>
      </c>
      <c r="K274" s="72">
        <f t="shared" si="338"/>
        <v>0</v>
      </c>
      <c r="M274" s="72">
        <f t="shared" si="326"/>
        <v>0</v>
      </c>
      <c r="N274" s="66"/>
      <c r="O274" s="69"/>
      <c r="Q274" s="71">
        <v>261</v>
      </c>
      <c r="R274" s="68">
        <f t="shared" si="339"/>
        <v>0</v>
      </c>
      <c r="T274" s="68">
        <f t="shared" si="340"/>
        <v>0</v>
      </c>
      <c r="V274" s="91"/>
      <c r="X274" s="68">
        <f t="shared" si="341"/>
        <v>0</v>
      </c>
      <c r="Z274" s="72">
        <f t="shared" si="342"/>
        <v>0</v>
      </c>
      <c r="AB274" s="72" t="e">
        <f t="shared" si="327"/>
        <v>#REF!</v>
      </c>
      <c r="AD274" s="69"/>
      <c r="AF274" s="71">
        <v>261</v>
      </c>
      <c r="AG274" s="68">
        <f t="shared" si="343"/>
        <v>0</v>
      </c>
      <c r="AI274" s="68">
        <f t="shared" si="344"/>
        <v>0</v>
      </c>
      <c r="AK274" s="91"/>
      <c r="AM274" s="68">
        <f t="shared" si="345"/>
        <v>0</v>
      </c>
      <c r="AO274" s="72">
        <f t="shared" si="346"/>
        <v>0</v>
      </c>
      <c r="AQ274" s="72" t="e">
        <f t="shared" si="328"/>
        <v>#REF!</v>
      </c>
      <c r="AS274" s="69"/>
      <c r="AU274" s="71">
        <v>261</v>
      </c>
      <c r="AV274" s="68">
        <f t="shared" si="347"/>
        <v>0</v>
      </c>
      <c r="AX274" s="68">
        <f t="shared" si="348"/>
        <v>0</v>
      </c>
      <c r="AZ274" s="91"/>
      <c r="BB274" s="68">
        <f t="shared" si="349"/>
        <v>0</v>
      </c>
      <c r="BD274" s="72">
        <f t="shared" si="350"/>
        <v>0</v>
      </c>
      <c r="BF274" s="72" t="e">
        <f t="shared" si="329"/>
        <v>#REF!</v>
      </c>
      <c r="BG274" s="72"/>
      <c r="BH274" s="71">
        <v>261</v>
      </c>
      <c r="BI274" s="68">
        <f t="shared" si="351"/>
        <v>0</v>
      </c>
      <c r="BJ274" s="132"/>
      <c r="BK274" s="68">
        <f t="shared" si="352"/>
        <v>0</v>
      </c>
      <c r="BL274" s="132"/>
      <c r="BM274" s="91"/>
      <c r="BN274" s="132"/>
      <c r="BO274" s="68">
        <f t="shared" si="353"/>
        <v>0</v>
      </c>
      <c r="BP274" s="132"/>
      <c r="BQ274" s="72">
        <f t="shared" si="354"/>
        <v>0</v>
      </c>
      <c r="BR274" s="132"/>
      <c r="BS274" s="72">
        <f t="shared" si="330"/>
        <v>0</v>
      </c>
      <c r="BT274" s="72"/>
      <c r="BU274" s="326">
        <f t="shared" si="383"/>
        <v>0</v>
      </c>
      <c r="BV274" s="326">
        <f t="shared" si="355"/>
        <v>0</v>
      </c>
      <c r="BW274" s="326">
        <f t="shared" si="356"/>
        <v>0</v>
      </c>
      <c r="BX274" s="326">
        <f t="shared" si="357"/>
        <v>0</v>
      </c>
      <c r="BY274" s="326">
        <f t="shared" si="358"/>
        <v>0</v>
      </c>
      <c r="BZ274" s="326">
        <f t="shared" si="384"/>
        <v>0</v>
      </c>
      <c r="CA274" s="329">
        <f t="shared" si="359"/>
        <v>0</v>
      </c>
      <c r="CB274" s="132"/>
      <c r="CC274" s="71">
        <v>261</v>
      </c>
      <c r="CD274" s="68">
        <f t="shared" si="360"/>
        <v>0</v>
      </c>
      <c r="CE274" s="132"/>
      <c r="CF274" s="68">
        <f t="shared" si="361"/>
        <v>0</v>
      </c>
      <c r="CG274" s="132"/>
      <c r="CH274" s="91"/>
      <c r="CI274" s="132"/>
      <c r="CJ274" s="68">
        <f t="shared" si="362"/>
        <v>0</v>
      </c>
      <c r="CK274" s="132"/>
      <c r="CL274" s="72">
        <f t="shared" si="363"/>
        <v>0</v>
      </c>
      <c r="CM274" s="132"/>
      <c r="CN274" s="72">
        <f t="shared" si="331"/>
        <v>0</v>
      </c>
      <c r="CO274" s="132"/>
      <c r="CP274" s="326">
        <f t="shared" si="385"/>
        <v>0</v>
      </c>
      <c r="CQ274" s="326">
        <f t="shared" si="386"/>
        <v>0</v>
      </c>
      <c r="CR274" s="326">
        <f t="shared" si="387"/>
        <v>0</v>
      </c>
      <c r="CS274" s="326">
        <f t="shared" si="364"/>
        <v>0</v>
      </c>
      <c r="CT274" s="326">
        <f t="shared" si="365"/>
        <v>0</v>
      </c>
      <c r="CU274" s="326">
        <f t="shared" si="388"/>
        <v>0</v>
      </c>
      <c r="CV274" s="329">
        <f t="shared" si="366"/>
        <v>0</v>
      </c>
      <c r="CW274" s="69"/>
      <c r="CX274" s="71">
        <v>261</v>
      </c>
      <c r="CY274" s="68">
        <f t="shared" si="367"/>
        <v>0</v>
      </c>
      <c r="CZ274" s="132"/>
      <c r="DA274" s="68">
        <f t="shared" si="368"/>
        <v>0</v>
      </c>
      <c r="DB274" s="132"/>
      <c r="DC274" s="91"/>
      <c r="DD274" s="132"/>
      <c r="DE274" s="68">
        <f t="shared" si="369"/>
        <v>0</v>
      </c>
      <c r="DF274" s="132"/>
      <c r="DG274" s="72">
        <f t="shared" si="370"/>
        <v>0</v>
      </c>
      <c r="DH274" s="132"/>
      <c r="DI274" s="72">
        <f t="shared" si="332"/>
        <v>0</v>
      </c>
      <c r="DJ274" s="72"/>
      <c r="DK274" s="326">
        <f t="shared" si="389"/>
        <v>0</v>
      </c>
      <c r="DL274" s="326">
        <f t="shared" si="390"/>
        <v>0</v>
      </c>
      <c r="DM274" s="326">
        <f t="shared" si="371"/>
        <v>0</v>
      </c>
      <c r="DN274" s="326">
        <f t="shared" si="372"/>
        <v>0</v>
      </c>
      <c r="DO274" s="326">
        <f t="shared" si="373"/>
        <v>0</v>
      </c>
      <c r="DP274" s="326">
        <f t="shared" si="391"/>
        <v>0</v>
      </c>
      <c r="DQ274" s="329">
        <f t="shared" si="392"/>
        <v>0</v>
      </c>
      <c r="DR274" s="72"/>
      <c r="DS274" s="372">
        <v>261</v>
      </c>
      <c r="DT274" s="68">
        <f t="shared" si="374"/>
        <v>0</v>
      </c>
      <c r="DV274" s="68">
        <f t="shared" si="375"/>
        <v>0</v>
      </c>
      <c r="DX274" s="91"/>
      <c r="DZ274" s="68">
        <f t="shared" si="376"/>
        <v>0</v>
      </c>
      <c r="EA274" s="132"/>
      <c r="EB274" s="72">
        <f t="shared" si="377"/>
        <v>0</v>
      </c>
      <c r="EC274" s="132"/>
      <c r="ED274" s="72">
        <f t="shared" si="333"/>
        <v>0</v>
      </c>
      <c r="EF274" s="364">
        <f t="shared" si="393"/>
        <v>0</v>
      </c>
      <c r="EG274" s="95">
        <f t="shared" si="394"/>
        <v>0</v>
      </c>
      <c r="EH274" s="379">
        <f>(INDEX('30 year Cash Flow'!$H$50:$AK$50,1,'Monthly Loan Amortization'!A274)/12)*$DV$9</f>
        <v>0</v>
      </c>
      <c r="EI274" s="326">
        <f t="shared" si="395"/>
        <v>0</v>
      </c>
      <c r="EJ274" s="326">
        <f t="shared" si="321"/>
        <v>0</v>
      </c>
      <c r="EK274" s="326">
        <f t="shared" si="396"/>
        <v>0</v>
      </c>
      <c r="EL274" s="329">
        <f t="shared" si="324"/>
        <v>0</v>
      </c>
      <c r="EM274" s="329"/>
      <c r="EN274" s="372">
        <v>261</v>
      </c>
      <c r="EO274" s="95">
        <f t="shared" si="378"/>
        <v>0</v>
      </c>
      <c r="EP274" s="132"/>
      <c r="EQ274" s="95">
        <f t="shared" si="379"/>
        <v>0</v>
      </c>
      <c r="ER274" s="132"/>
      <c r="ES274" s="91"/>
      <c r="ET274" s="132"/>
      <c r="EU274" s="95">
        <f t="shared" si="380"/>
        <v>0</v>
      </c>
      <c r="EV274" s="132"/>
      <c r="EW274" s="327">
        <f t="shared" si="381"/>
        <v>0</v>
      </c>
      <c r="EX274" s="132"/>
      <c r="EY274" s="327">
        <f t="shared" si="334"/>
        <v>0</v>
      </c>
      <c r="EZ274" s="132"/>
      <c r="FA274" s="364">
        <f t="shared" si="397"/>
        <v>0</v>
      </c>
      <c r="FB274" s="95">
        <f t="shared" si="398"/>
        <v>0</v>
      </c>
      <c r="FC274" s="379">
        <f>(INDEX('30 year Cash Flow'!$H$50:$AK$50,1,'Monthly Loan Amortization'!A274)/12)*$EQ$9</f>
        <v>0</v>
      </c>
      <c r="FD274" s="326">
        <f t="shared" si="322"/>
        <v>0</v>
      </c>
      <c r="FE274" s="326">
        <f t="shared" si="323"/>
        <v>0</v>
      </c>
      <c r="FF274" s="326">
        <f t="shared" si="399"/>
        <v>0</v>
      </c>
      <c r="FG274" s="329">
        <f t="shared" si="325"/>
        <v>0</v>
      </c>
    </row>
    <row r="275" spans="1:163" x14ac:dyDescent="0.25">
      <c r="A275" s="132">
        <f t="shared" si="382"/>
        <v>22</v>
      </c>
      <c r="B275" s="71">
        <v>262</v>
      </c>
      <c r="C275" s="68">
        <f t="shared" si="335"/>
        <v>0</v>
      </c>
      <c r="E275" s="68">
        <f t="shared" si="336"/>
        <v>0</v>
      </c>
      <c r="G275" s="91"/>
      <c r="I275" s="68">
        <f t="shared" si="337"/>
        <v>0</v>
      </c>
      <c r="K275" s="72">
        <f t="shared" si="338"/>
        <v>0</v>
      </c>
      <c r="M275" s="72">
        <f t="shared" si="326"/>
        <v>0</v>
      </c>
      <c r="N275" s="66"/>
      <c r="O275" s="69"/>
      <c r="Q275" s="71">
        <v>262</v>
      </c>
      <c r="R275" s="68">
        <f t="shared" si="339"/>
        <v>0</v>
      </c>
      <c r="T275" s="68">
        <f t="shared" si="340"/>
        <v>0</v>
      </c>
      <c r="V275" s="91"/>
      <c r="X275" s="68">
        <f t="shared" si="341"/>
        <v>0</v>
      </c>
      <c r="Z275" s="72">
        <f t="shared" si="342"/>
        <v>0</v>
      </c>
      <c r="AB275" s="72" t="e">
        <f t="shared" si="327"/>
        <v>#REF!</v>
      </c>
      <c r="AD275" s="69"/>
      <c r="AF275" s="71">
        <v>262</v>
      </c>
      <c r="AG275" s="68">
        <f t="shared" si="343"/>
        <v>0</v>
      </c>
      <c r="AI275" s="68">
        <f t="shared" si="344"/>
        <v>0</v>
      </c>
      <c r="AK275" s="91"/>
      <c r="AM275" s="68">
        <f t="shared" si="345"/>
        <v>0</v>
      </c>
      <c r="AO275" s="72">
        <f t="shared" si="346"/>
        <v>0</v>
      </c>
      <c r="AQ275" s="72" t="e">
        <f t="shared" si="328"/>
        <v>#REF!</v>
      </c>
      <c r="AS275" s="69"/>
      <c r="AU275" s="71">
        <v>262</v>
      </c>
      <c r="AV275" s="68">
        <f t="shared" si="347"/>
        <v>0</v>
      </c>
      <c r="AX275" s="68">
        <f t="shared" si="348"/>
        <v>0</v>
      </c>
      <c r="AZ275" s="91"/>
      <c r="BB275" s="68">
        <f t="shared" si="349"/>
        <v>0</v>
      </c>
      <c r="BD275" s="72">
        <f t="shared" si="350"/>
        <v>0</v>
      </c>
      <c r="BF275" s="72" t="e">
        <f t="shared" si="329"/>
        <v>#REF!</v>
      </c>
      <c r="BG275" s="72"/>
      <c r="BH275" s="71">
        <v>262</v>
      </c>
      <c r="BI275" s="68">
        <f t="shared" si="351"/>
        <v>0</v>
      </c>
      <c r="BJ275" s="132"/>
      <c r="BK275" s="68">
        <f t="shared" si="352"/>
        <v>0</v>
      </c>
      <c r="BL275" s="132"/>
      <c r="BM275" s="91"/>
      <c r="BN275" s="132"/>
      <c r="BO275" s="68">
        <f t="shared" si="353"/>
        <v>0</v>
      </c>
      <c r="BP275" s="132"/>
      <c r="BQ275" s="72">
        <f t="shared" si="354"/>
        <v>0</v>
      </c>
      <c r="BR275" s="132"/>
      <c r="BS275" s="72">
        <f t="shared" si="330"/>
        <v>0</v>
      </c>
      <c r="BT275" s="72"/>
      <c r="BU275" s="326">
        <f t="shared" si="383"/>
        <v>0</v>
      </c>
      <c r="BV275" s="326">
        <f t="shared" si="355"/>
        <v>0</v>
      </c>
      <c r="BW275" s="326">
        <f t="shared" si="356"/>
        <v>0</v>
      </c>
      <c r="BX275" s="326">
        <f t="shared" si="357"/>
        <v>0</v>
      </c>
      <c r="BY275" s="326">
        <f t="shared" si="358"/>
        <v>0</v>
      </c>
      <c r="BZ275" s="326">
        <f t="shared" si="384"/>
        <v>0</v>
      </c>
      <c r="CA275" s="329">
        <f t="shared" si="359"/>
        <v>0</v>
      </c>
      <c r="CB275" s="132"/>
      <c r="CC275" s="71">
        <v>262</v>
      </c>
      <c r="CD275" s="68">
        <f t="shared" si="360"/>
        <v>0</v>
      </c>
      <c r="CE275" s="132"/>
      <c r="CF275" s="68">
        <f t="shared" si="361"/>
        <v>0</v>
      </c>
      <c r="CG275" s="132"/>
      <c r="CH275" s="91"/>
      <c r="CI275" s="132"/>
      <c r="CJ275" s="68">
        <f t="shared" si="362"/>
        <v>0</v>
      </c>
      <c r="CK275" s="132"/>
      <c r="CL275" s="72">
        <f t="shared" si="363"/>
        <v>0</v>
      </c>
      <c r="CM275" s="132"/>
      <c r="CN275" s="72">
        <f t="shared" si="331"/>
        <v>0</v>
      </c>
      <c r="CO275" s="132"/>
      <c r="CP275" s="326">
        <f t="shared" si="385"/>
        <v>0</v>
      </c>
      <c r="CQ275" s="326">
        <f t="shared" si="386"/>
        <v>0</v>
      </c>
      <c r="CR275" s="326">
        <f t="shared" si="387"/>
        <v>0</v>
      </c>
      <c r="CS275" s="326">
        <f t="shared" si="364"/>
        <v>0</v>
      </c>
      <c r="CT275" s="326">
        <f t="shared" si="365"/>
        <v>0</v>
      </c>
      <c r="CU275" s="326">
        <f t="shared" si="388"/>
        <v>0</v>
      </c>
      <c r="CV275" s="329">
        <f t="shared" si="366"/>
        <v>0</v>
      </c>
      <c r="CW275" s="69"/>
      <c r="CX275" s="71">
        <v>262</v>
      </c>
      <c r="CY275" s="68">
        <f t="shared" si="367"/>
        <v>0</v>
      </c>
      <c r="CZ275" s="132"/>
      <c r="DA275" s="68">
        <f t="shared" si="368"/>
        <v>0</v>
      </c>
      <c r="DB275" s="132"/>
      <c r="DC275" s="91"/>
      <c r="DD275" s="132"/>
      <c r="DE275" s="68">
        <f t="shared" si="369"/>
        <v>0</v>
      </c>
      <c r="DF275" s="132"/>
      <c r="DG275" s="72">
        <f t="shared" si="370"/>
        <v>0</v>
      </c>
      <c r="DH275" s="132"/>
      <c r="DI275" s="72">
        <f t="shared" si="332"/>
        <v>0</v>
      </c>
      <c r="DJ275" s="72"/>
      <c r="DK275" s="326">
        <f t="shared" si="389"/>
        <v>0</v>
      </c>
      <c r="DL275" s="326">
        <f t="shared" si="390"/>
        <v>0</v>
      </c>
      <c r="DM275" s="326">
        <f t="shared" si="371"/>
        <v>0</v>
      </c>
      <c r="DN275" s="326">
        <f t="shared" si="372"/>
        <v>0</v>
      </c>
      <c r="DO275" s="326">
        <f t="shared" si="373"/>
        <v>0</v>
      </c>
      <c r="DP275" s="326">
        <f t="shared" si="391"/>
        <v>0</v>
      </c>
      <c r="DQ275" s="329">
        <f t="shared" si="392"/>
        <v>0</v>
      </c>
      <c r="DR275" s="72"/>
      <c r="DS275" s="372">
        <v>262</v>
      </c>
      <c r="DT275" s="68">
        <f t="shared" si="374"/>
        <v>0</v>
      </c>
      <c r="DV275" s="68">
        <f t="shared" si="375"/>
        <v>0</v>
      </c>
      <c r="DX275" s="91"/>
      <c r="DZ275" s="68">
        <f t="shared" si="376"/>
        <v>0</v>
      </c>
      <c r="EA275" s="132"/>
      <c r="EB275" s="72">
        <f t="shared" si="377"/>
        <v>0</v>
      </c>
      <c r="EC275" s="132"/>
      <c r="ED275" s="72">
        <f t="shared" si="333"/>
        <v>0</v>
      </c>
      <c r="EF275" s="364">
        <f t="shared" si="393"/>
        <v>0</v>
      </c>
      <c r="EG275" s="95">
        <f t="shared" si="394"/>
        <v>0</v>
      </c>
      <c r="EH275" s="379">
        <f>(INDEX('30 year Cash Flow'!$H$50:$AK$50,1,'Monthly Loan Amortization'!A275)/12)*$DV$9</f>
        <v>0</v>
      </c>
      <c r="EI275" s="326">
        <f t="shared" si="395"/>
        <v>0</v>
      </c>
      <c r="EJ275" s="326">
        <f t="shared" si="321"/>
        <v>0</v>
      </c>
      <c r="EK275" s="326">
        <f t="shared" si="396"/>
        <v>0</v>
      </c>
      <c r="EL275" s="329">
        <f t="shared" si="324"/>
        <v>0</v>
      </c>
      <c r="EM275" s="329"/>
      <c r="EN275" s="372">
        <v>262</v>
      </c>
      <c r="EO275" s="95">
        <f t="shared" si="378"/>
        <v>0</v>
      </c>
      <c r="EP275" s="132"/>
      <c r="EQ275" s="95">
        <f t="shared" si="379"/>
        <v>0</v>
      </c>
      <c r="ER275" s="132"/>
      <c r="ES275" s="91"/>
      <c r="ET275" s="132"/>
      <c r="EU275" s="95">
        <f t="shared" si="380"/>
        <v>0</v>
      </c>
      <c r="EV275" s="132"/>
      <c r="EW275" s="327">
        <f t="shared" si="381"/>
        <v>0</v>
      </c>
      <c r="EX275" s="132"/>
      <c r="EY275" s="327">
        <f t="shared" si="334"/>
        <v>0</v>
      </c>
      <c r="EZ275" s="132"/>
      <c r="FA275" s="364">
        <f t="shared" si="397"/>
        <v>0</v>
      </c>
      <c r="FB275" s="95">
        <f t="shared" si="398"/>
        <v>0</v>
      </c>
      <c r="FC275" s="379">
        <f>(INDEX('30 year Cash Flow'!$H$50:$AK$50,1,'Monthly Loan Amortization'!A275)/12)*$EQ$9</f>
        <v>0</v>
      </c>
      <c r="FD275" s="326">
        <f t="shared" si="322"/>
        <v>0</v>
      </c>
      <c r="FE275" s="326">
        <f t="shared" si="323"/>
        <v>0</v>
      </c>
      <c r="FF275" s="326">
        <f t="shared" si="399"/>
        <v>0</v>
      </c>
      <c r="FG275" s="329">
        <f t="shared" si="325"/>
        <v>0</v>
      </c>
    </row>
    <row r="276" spans="1:163" x14ac:dyDescent="0.25">
      <c r="A276" s="132">
        <f t="shared" si="382"/>
        <v>22</v>
      </c>
      <c r="B276" s="71">
        <v>263</v>
      </c>
      <c r="C276" s="68">
        <f t="shared" si="335"/>
        <v>0</v>
      </c>
      <c r="E276" s="68">
        <f t="shared" si="336"/>
        <v>0</v>
      </c>
      <c r="G276" s="91"/>
      <c r="I276" s="68">
        <f t="shared" si="337"/>
        <v>0</v>
      </c>
      <c r="K276" s="72">
        <f t="shared" si="338"/>
        <v>0</v>
      </c>
      <c r="M276" s="72">
        <f t="shared" si="326"/>
        <v>0</v>
      </c>
      <c r="N276" s="66"/>
      <c r="O276" s="69"/>
      <c r="Q276" s="71">
        <v>263</v>
      </c>
      <c r="R276" s="68">
        <f t="shared" si="339"/>
        <v>0</v>
      </c>
      <c r="T276" s="68">
        <f t="shared" si="340"/>
        <v>0</v>
      </c>
      <c r="V276" s="91"/>
      <c r="X276" s="68">
        <f t="shared" si="341"/>
        <v>0</v>
      </c>
      <c r="Z276" s="72">
        <f t="shared" si="342"/>
        <v>0</v>
      </c>
      <c r="AB276" s="72" t="e">
        <f t="shared" si="327"/>
        <v>#REF!</v>
      </c>
      <c r="AD276" s="69"/>
      <c r="AF276" s="71">
        <v>263</v>
      </c>
      <c r="AG276" s="68">
        <f t="shared" si="343"/>
        <v>0</v>
      </c>
      <c r="AI276" s="68">
        <f t="shared" si="344"/>
        <v>0</v>
      </c>
      <c r="AK276" s="91"/>
      <c r="AM276" s="68">
        <f t="shared" si="345"/>
        <v>0</v>
      </c>
      <c r="AO276" s="72">
        <f t="shared" si="346"/>
        <v>0</v>
      </c>
      <c r="AQ276" s="72" t="e">
        <f t="shared" si="328"/>
        <v>#REF!</v>
      </c>
      <c r="AS276" s="69"/>
      <c r="AU276" s="71">
        <v>263</v>
      </c>
      <c r="AV276" s="68">
        <f t="shared" si="347"/>
        <v>0</v>
      </c>
      <c r="AX276" s="68">
        <f t="shared" si="348"/>
        <v>0</v>
      </c>
      <c r="AZ276" s="91"/>
      <c r="BB276" s="68">
        <f t="shared" si="349"/>
        <v>0</v>
      </c>
      <c r="BD276" s="72">
        <f t="shared" si="350"/>
        <v>0</v>
      </c>
      <c r="BF276" s="72" t="e">
        <f t="shared" si="329"/>
        <v>#REF!</v>
      </c>
      <c r="BG276" s="72"/>
      <c r="BH276" s="71">
        <v>263</v>
      </c>
      <c r="BI276" s="68">
        <f t="shared" si="351"/>
        <v>0</v>
      </c>
      <c r="BJ276" s="132"/>
      <c r="BK276" s="68">
        <f t="shared" si="352"/>
        <v>0</v>
      </c>
      <c r="BL276" s="132"/>
      <c r="BM276" s="91"/>
      <c r="BN276" s="132"/>
      <c r="BO276" s="68">
        <f t="shared" si="353"/>
        <v>0</v>
      </c>
      <c r="BP276" s="132"/>
      <c r="BQ276" s="72">
        <f t="shared" si="354"/>
        <v>0</v>
      </c>
      <c r="BR276" s="132"/>
      <c r="BS276" s="72">
        <f t="shared" si="330"/>
        <v>0</v>
      </c>
      <c r="BT276" s="72"/>
      <c r="BU276" s="326">
        <f t="shared" si="383"/>
        <v>0</v>
      </c>
      <c r="BV276" s="326">
        <f t="shared" si="355"/>
        <v>0</v>
      </c>
      <c r="BW276" s="326">
        <f t="shared" si="356"/>
        <v>0</v>
      </c>
      <c r="BX276" s="326">
        <f t="shared" si="357"/>
        <v>0</v>
      </c>
      <c r="BY276" s="326">
        <f t="shared" si="358"/>
        <v>0</v>
      </c>
      <c r="BZ276" s="326">
        <f t="shared" si="384"/>
        <v>0</v>
      </c>
      <c r="CA276" s="329">
        <f t="shared" si="359"/>
        <v>0</v>
      </c>
      <c r="CB276" s="132"/>
      <c r="CC276" s="71">
        <v>263</v>
      </c>
      <c r="CD276" s="68">
        <f t="shared" si="360"/>
        <v>0</v>
      </c>
      <c r="CE276" s="132"/>
      <c r="CF276" s="68">
        <f t="shared" si="361"/>
        <v>0</v>
      </c>
      <c r="CG276" s="132"/>
      <c r="CH276" s="91"/>
      <c r="CI276" s="132"/>
      <c r="CJ276" s="68">
        <f t="shared" si="362"/>
        <v>0</v>
      </c>
      <c r="CK276" s="132"/>
      <c r="CL276" s="72">
        <f t="shared" si="363"/>
        <v>0</v>
      </c>
      <c r="CM276" s="132"/>
      <c r="CN276" s="72">
        <f t="shared" si="331"/>
        <v>0</v>
      </c>
      <c r="CO276" s="132"/>
      <c r="CP276" s="326">
        <f t="shared" si="385"/>
        <v>0</v>
      </c>
      <c r="CQ276" s="326">
        <f t="shared" si="386"/>
        <v>0</v>
      </c>
      <c r="CR276" s="326">
        <f t="shared" si="387"/>
        <v>0</v>
      </c>
      <c r="CS276" s="326">
        <f t="shared" si="364"/>
        <v>0</v>
      </c>
      <c r="CT276" s="326">
        <f t="shared" si="365"/>
        <v>0</v>
      </c>
      <c r="CU276" s="326">
        <f t="shared" si="388"/>
        <v>0</v>
      </c>
      <c r="CV276" s="329">
        <f t="shared" si="366"/>
        <v>0</v>
      </c>
      <c r="CW276" s="69"/>
      <c r="CX276" s="71">
        <v>263</v>
      </c>
      <c r="CY276" s="68">
        <f t="shared" si="367"/>
        <v>0</v>
      </c>
      <c r="CZ276" s="132"/>
      <c r="DA276" s="68">
        <f t="shared" si="368"/>
        <v>0</v>
      </c>
      <c r="DB276" s="132"/>
      <c r="DC276" s="91"/>
      <c r="DD276" s="132"/>
      <c r="DE276" s="68">
        <f t="shared" si="369"/>
        <v>0</v>
      </c>
      <c r="DF276" s="132"/>
      <c r="DG276" s="72">
        <f t="shared" si="370"/>
        <v>0</v>
      </c>
      <c r="DH276" s="132"/>
      <c r="DI276" s="72">
        <f t="shared" si="332"/>
        <v>0</v>
      </c>
      <c r="DJ276" s="72"/>
      <c r="DK276" s="326">
        <f t="shared" si="389"/>
        <v>0</v>
      </c>
      <c r="DL276" s="326">
        <f t="shared" si="390"/>
        <v>0</v>
      </c>
      <c r="DM276" s="326">
        <f t="shared" si="371"/>
        <v>0</v>
      </c>
      <c r="DN276" s="326">
        <f t="shared" si="372"/>
        <v>0</v>
      </c>
      <c r="DO276" s="326">
        <f t="shared" si="373"/>
        <v>0</v>
      </c>
      <c r="DP276" s="326">
        <f t="shared" si="391"/>
        <v>0</v>
      </c>
      <c r="DQ276" s="329">
        <f t="shared" si="392"/>
        <v>0</v>
      </c>
      <c r="DR276" s="72"/>
      <c r="DS276" s="372">
        <v>263</v>
      </c>
      <c r="DT276" s="68">
        <f t="shared" si="374"/>
        <v>0</v>
      </c>
      <c r="DV276" s="68">
        <f t="shared" si="375"/>
        <v>0</v>
      </c>
      <c r="DX276" s="91"/>
      <c r="DZ276" s="68">
        <f t="shared" si="376"/>
        <v>0</v>
      </c>
      <c r="EA276" s="132"/>
      <c r="EB276" s="72">
        <f t="shared" si="377"/>
        <v>0</v>
      </c>
      <c r="EC276" s="132"/>
      <c r="ED276" s="72">
        <f t="shared" si="333"/>
        <v>0</v>
      </c>
      <c r="EF276" s="364">
        <f t="shared" si="393"/>
        <v>0</v>
      </c>
      <c r="EG276" s="95">
        <f t="shared" si="394"/>
        <v>0</v>
      </c>
      <c r="EH276" s="379">
        <f>(INDEX('30 year Cash Flow'!$H$50:$AK$50,1,'Monthly Loan Amortization'!A276)/12)*$DV$9</f>
        <v>0</v>
      </c>
      <c r="EI276" s="326">
        <f t="shared" si="395"/>
        <v>0</v>
      </c>
      <c r="EJ276" s="326">
        <f t="shared" si="321"/>
        <v>0</v>
      </c>
      <c r="EK276" s="326">
        <f t="shared" si="396"/>
        <v>0</v>
      </c>
      <c r="EL276" s="329">
        <f t="shared" si="324"/>
        <v>0</v>
      </c>
      <c r="EM276" s="329"/>
      <c r="EN276" s="372">
        <v>263</v>
      </c>
      <c r="EO276" s="95">
        <f t="shared" si="378"/>
        <v>0</v>
      </c>
      <c r="EP276" s="132"/>
      <c r="EQ276" s="95">
        <f t="shared" si="379"/>
        <v>0</v>
      </c>
      <c r="ER276" s="132"/>
      <c r="ES276" s="91"/>
      <c r="ET276" s="132"/>
      <c r="EU276" s="95">
        <f t="shared" si="380"/>
        <v>0</v>
      </c>
      <c r="EV276" s="132"/>
      <c r="EW276" s="327">
        <f t="shared" si="381"/>
        <v>0</v>
      </c>
      <c r="EX276" s="132"/>
      <c r="EY276" s="327">
        <f t="shared" si="334"/>
        <v>0</v>
      </c>
      <c r="EZ276" s="132"/>
      <c r="FA276" s="364">
        <f t="shared" si="397"/>
        <v>0</v>
      </c>
      <c r="FB276" s="95">
        <f t="shared" si="398"/>
        <v>0</v>
      </c>
      <c r="FC276" s="379">
        <f>(INDEX('30 year Cash Flow'!$H$50:$AK$50,1,'Monthly Loan Amortization'!A276)/12)*$EQ$9</f>
        <v>0</v>
      </c>
      <c r="FD276" s="326">
        <f t="shared" si="322"/>
        <v>0</v>
      </c>
      <c r="FE276" s="326">
        <f t="shared" si="323"/>
        <v>0</v>
      </c>
      <c r="FF276" s="326">
        <f t="shared" si="399"/>
        <v>0</v>
      </c>
      <c r="FG276" s="329">
        <f t="shared" si="325"/>
        <v>0</v>
      </c>
    </row>
    <row r="277" spans="1:163" x14ac:dyDescent="0.25">
      <c r="A277" s="132">
        <f t="shared" si="382"/>
        <v>22</v>
      </c>
      <c r="B277" s="71">
        <v>264</v>
      </c>
      <c r="C277" s="68">
        <f t="shared" si="335"/>
        <v>0</v>
      </c>
      <c r="E277" s="68">
        <f t="shared" si="336"/>
        <v>0</v>
      </c>
      <c r="G277" s="91"/>
      <c r="I277" s="68">
        <f t="shared" si="337"/>
        <v>0</v>
      </c>
      <c r="K277" s="72">
        <f t="shared" si="338"/>
        <v>0</v>
      </c>
      <c r="M277" s="72">
        <f t="shared" si="326"/>
        <v>0</v>
      </c>
      <c r="N277" s="66"/>
      <c r="O277" s="69"/>
      <c r="Q277" s="71">
        <v>264</v>
      </c>
      <c r="R277" s="68">
        <f t="shared" si="339"/>
        <v>0</v>
      </c>
      <c r="T277" s="68">
        <f t="shared" si="340"/>
        <v>0</v>
      </c>
      <c r="V277" s="91"/>
      <c r="X277" s="68">
        <f t="shared" si="341"/>
        <v>0</v>
      </c>
      <c r="Z277" s="72">
        <f t="shared" si="342"/>
        <v>0</v>
      </c>
      <c r="AB277" s="72" t="e">
        <f t="shared" si="327"/>
        <v>#REF!</v>
      </c>
      <c r="AD277" s="69"/>
      <c r="AF277" s="71">
        <v>264</v>
      </c>
      <c r="AG277" s="68">
        <f t="shared" si="343"/>
        <v>0</v>
      </c>
      <c r="AI277" s="68">
        <f t="shared" si="344"/>
        <v>0</v>
      </c>
      <c r="AK277" s="91"/>
      <c r="AM277" s="68">
        <f t="shared" si="345"/>
        <v>0</v>
      </c>
      <c r="AO277" s="72">
        <f t="shared" si="346"/>
        <v>0</v>
      </c>
      <c r="AQ277" s="72" t="e">
        <f t="shared" si="328"/>
        <v>#REF!</v>
      </c>
      <c r="AS277" s="69"/>
      <c r="AU277" s="71">
        <v>264</v>
      </c>
      <c r="AV277" s="68">
        <f t="shared" si="347"/>
        <v>0</v>
      </c>
      <c r="AX277" s="68">
        <f t="shared" si="348"/>
        <v>0</v>
      </c>
      <c r="AZ277" s="91"/>
      <c r="BB277" s="68">
        <f t="shared" si="349"/>
        <v>0</v>
      </c>
      <c r="BD277" s="72">
        <f t="shared" si="350"/>
        <v>0</v>
      </c>
      <c r="BF277" s="72" t="e">
        <f t="shared" si="329"/>
        <v>#REF!</v>
      </c>
      <c r="BG277" s="72"/>
      <c r="BH277" s="71">
        <v>264</v>
      </c>
      <c r="BI277" s="68">
        <f t="shared" si="351"/>
        <v>0</v>
      </c>
      <c r="BJ277" s="132"/>
      <c r="BK277" s="68">
        <f t="shared" si="352"/>
        <v>0</v>
      </c>
      <c r="BL277" s="132"/>
      <c r="BM277" s="91"/>
      <c r="BN277" s="132"/>
      <c r="BO277" s="68">
        <f t="shared" si="353"/>
        <v>0</v>
      </c>
      <c r="BP277" s="132"/>
      <c r="BQ277" s="72">
        <f t="shared" si="354"/>
        <v>0</v>
      </c>
      <c r="BR277" s="132"/>
      <c r="BS277" s="72">
        <f t="shared" si="330"/>
        <v>0</v>
      </c>
      <c r="BT277" s="72"/>
      <c r="BU277" s="326">
        <f t="shared" si="383"/>
        <v>0</v>
      </c>
      <c r="BV277" s="326">
        <f t="shared" si="355"/>
        <v>0</v>
      </c>
      <c r="BW277" s="326">
        <f t="shared" si="356"/>
        <v>0</v>
      </c>
      <c r="BX277" s="326">
        <f t="shared" si="357"/>
        <v>0</v>
      </c>
      <c r="BY277" s="326">
        <f t="shared" si="358"/>
        <v>0</v>
      </c>
      <c r="BZ277" s="326">
        <f t="shared" si="384"/>
        <v>0</v>
      </c>
      <c r="CA277" s="329">
        <f t="shared" si="359"/>
        <v>0</v>
      </c>
      <c r="CB277" s="132"/>
      <c r="CC277" s="71">
        <v>264</v>
      </c>
      <c r="CD277" s="68">
        <f t="shared" si="360"/>
        <v>0</v>
      </c>
      <c r="CE277" s="132"/>
      <c r="CF277" s="68">
        <f t="shared" si="361"/>
        <v>0</v>
      </c>
      <c r="CG277" s="132"/>
      <c r="CH277" s="91"/>
      <c r="CI277" s="132"/>
      <c r="CJ277" s="68">
        <f t="shared" si="362"/>
        <v>0</v>
      </c>
      <c r="CK277" s="132"/>
      <c r="CL277" s="72">
        <f t="shared" si="363"/>
        <v>0</v>
      </c>
      <c r="CM277" s="132"/>
      <c r="CN277" s="72">
        <f t="shared" si="331"/>
        <v>0</v>
      </c>
      <c r="CO277" s="132"/>
      <c r="CP277" s="326">
        <f t="shared" si="385"/>
        <v>0</v>
      </c>
      <c r="CQ277" s="326">
        <f t="shared" si="386"/>
        <v>0</v>
      </c>
      <c r="CR277" s="326">
        <f t="shared" si="387"/>
        <v>0</v>
      </c>
      <c r="CS277" s="326">
        <f t="shared" si="364"/>
        <v>0</v>
      </c>
      <c r="CT277" s="326">
        <f t="shared" si="365"/>
        <v>0</v>
      </c>
      <c r="CU277" s="326">
        <f t="shared" si="388"/>
        <v>0</v>
      </c>
      <c r="CV277" s="329">
        <f t="shared" si="366"/>
        <v>0</v>
      </c>
      <c r="CW277" s="69"/>
      <c r="CX277" s="71">
        <v>264</v>
      </c>
      <c r="CY277" s="68">
        <f t="shared" si="367"/>
        <v>0</v>
      </c>
      <c r="CZ277" s="132"/>
      <c r="DA277" s="68">
        <f t="shared" si="368"/>
        <v>0</v>
      </c>
      <c r="DB277" s="132"/>
      <c r="DC277" s="91"/>
      <c r="DD277" s="132"/>
      <c r="DE277" s="68">
        <f t="shared" si="369"/>
        <v>0</v>
      </c>
      <c r="DF277" s="132"/>
      <c r="DG277" s="72">
        <f t="shared" si="370"/>
        <v>0</v>
      </c>
      <c r="DH277" s="132"/>
      <c r="DI277" s="72">
        <f t="shared" si="332"/>
        <v>0</v>
      </c>
      <c r="DJ277" s="72"/>
      <c r="DK277" s="326">
        <f t="shared" si="389"/>
        <v>0</v>
      </c>
      <c r="DL277" s="326">
        <f t="shared" si="390"/>
        <v>0</v>
      </c>
      <c r="DM277" s="326">
        <f t="shared" si="371"/>
        <v>0</v>
      </c>
      <c r="DN277" s="326">
        <f t="shared" si="372"/>
        <v>0</v>
      </c>
      <c r="DO277" s="326">
        <f t="shared" si="373"/>
        <v>0</v>
      </c>
      <c r="DP277" s="326">
        <f t="shared" si="391"/>
        <v>0</v>
      </c>
      <c r="DQ277" s="329">
        <f t="shared" si="392"/>
        <v>0</v>
      </c>
      <c r="DR277" s="72"/>
      <c r="DS277" s="372">
        <v>264</v>
      </c>
      <c r="DT277" s="68">
        <f t="shared" si="374"/>
        <v>0</v>
      </c>
      <c r="DV277" s="68">
        <f t="shared" si="375"/>
        <v>0</v>
      </c>
      <c r="DX277" s="91"/>
      <c r="DZ277" s="68">
        <f t="shared" si="376"/>
        <v>0</v>
      </c>
      <c r="EA277" s="132"/>
      <c r="EB277" s="72">
        <f t="shared" si="377"/>
        <v>0</v>
      </c>
      <c r="EC277" s="132"/>
      <c r="ED277" s="72">
        <f t="shared" si="333"/>
        <v>0</v>
      </c>
      <c r="EF277" s="364">
        <f t="shared" si="393"/>
        <v>0</v>
      </c>
      <c r="EG277" s="95">
        <f t="shared" si="394"/>
        <v>0</v>
      </c>
      <c r="EH277" s="379">
        <f>(INDEX('30 year Cash Flow'!$H$50:$AK$50,1,'Monthly Loan Amortization'!A277)/12)*$DV$9</f>
        <v>0</v>
      </c>
      <c r="EI277" s="326">
        <f t="shared" si="395"/>
        <v>0</v>
      </c>
      <c r="EJ277" s="326">
        <f t="shared" si="321"/>
        <v>0</v>
      </c>
      <c r="EK277" s="326">
        <f t="shared" si="396"/>
        <v>0</v>
      </c>
      <c r="EL277" s="329">
        <f t="shared" si="324"/>
        <v>0</v>
      </c>
      <c r="EM277" s="329"/>
      <c r="EN277" s="372">
        <v>264</v>
      </c>
      <c r="EO277" s="95">
        <f t="shared" si="378"/>
        <v>0</v>
      </c>
      <c r="EP277" s="132"/>
      <c r="EQ277" s="95">
        <f t="shared" si="379"/>
        <v>0</v>
      </c>
      <c r="ER277" s="132"/>
      <c r="ES277" s="91"/>
      <c r="ET277" s="132"/>
      <c r="EU277" s="95">
        <f t="shared" si="380"/>
        <v>0</v>
      </c>
      <c r="EV277" s="132"/>
      <c r="EW277" s="327">
        <f t="shared" si="381"/>
        <v>0</v>
      </c>
      <c r="EX277" s="132"/>
      <c r="EY277" s="327">
        <f t="shared" si="334"/>
        <v>0</v>
      </c>
      <c r="EZ277" s="132"/>
      <c r="FA277" s="364">
        <f t="shared" si="397"/>
        <v>0</v>
      </c>
      <c r="FB277" s="95">
        <f t="shared" si="398"/>
        <v>0</v>
      </c>
      <c r="FC277" s="379">
        <f>(INDEX('30 year Cash Flow'!$H$50:$AK$50,1,'Monthly Loan Amortization'!A277)/12)*$EQ$9</f>
        <v>0</v>
      </c>
      <c r="FD277" s="326">
        <f t="shared" si="322"/>
        <v>0</v>
      </c>
      <c r="FE277" s="326">
        <f t="shared" si="323"/>
        <v>0</v>
      </c>
      <c r="FF277" s="326">
        <f t="shared" si="399"/>
        <v>0</v>
      </c>
      <c r="FG277" s="329">
        <f t="shared" si="325"/>
        <v>0</v>
      </c>
    </row>
    <row r="278" spans="1:163" x14ac:dyDescent="0.25">
      <c r="A278" s="132">
        <f t="shared" si="382"/>
        <v>23</v>
      </c>
      <c r="B278" s="71">
        <v>265</v>
      </c>
      <c r="C278" s="68">
        <f t="shared" si="335"/>
        <v>0</v>
      </c>
      <c r="E278" s="68">
        <f t="shared" si="336"/>
        <v>0</v>
      </c>
      <c r="G278" s="91"/>
      <c r="I278" s="68">
        <f t="shared" si="337"/>
        <v>0</v>
      </c>
      <c r="K278" s="72">
        <f t="shared" si="338"/>
        <v>0</v>
      </c>
      <c r="M278" s="72">
        <f t="shared" si="326"/>
        <v>0</v>
      </c>
      <c r="N278" s="66"/>
      <c r="O278" s="69"/>
      <c r="Q278" s="71">
        <v>265</v>
      </c>
      <c r="R278" s="68">
        <f t="shared" si="339"/>
        <v>0</v>
      </c>
      <c r="T278" s="68">
        <f t="shared" si="340"/>
        <v>0</v>
      </c>
      <c r="V278" s="91"/>
      <c r="X278" s="68">
        <f t="shared" si="341"/>
        <v>0</v>
      </c>
      <c r="Z278" s="72">
        <f t="shared" si="342"/>
        <v>0</v>
      </c>
      <c r="AB278" s="72" t="e">
        <f t="shared" si="327"/>
        <v>#REF!</v>
      </c>
      <c r="AD278" s="69"/>
      <c r="AF278" s="71">
        <v>265</v>
      </c>
      <c r="AG278" s="68">
        <f t="shared" si="343"/>
        <v>0</v>
      </c>
      <c r="AI278" s="68">
        <f t="shared" si="344"/>
        <v>0</v>
      </c>
      <c r="AK278" s="91"/>
      <c r="AM278" s="68">
        <f t="shared" si="345"/>
        <v>0</v>
      </c>
      <c r="AO278" s="72">
        <f t="shared" si="346"/>
        <v>0</v>
      </c>
      <c r="AQ278" s="72" t="e">
        <f t="shared" si="328"/>
        <v>#REF!</v>
      </c>
      <c r="AS278" s="69"/>
      <c r="AU278" s="71">
        <v>265</v>
      </c>
      <c r="AV278" s="68">
        <f t="shared" si="347"/>
        <v>0</v>
      </c>
      <c r="AX278" s="68">
        <f t="shared" si="348"/>
        <v>0</v>
      </c>
      <c r="AZ278" s="91"/>
      <c r="BB278" s="68">
        <f t="shared" si="349"/>
        <v>0</v>
      </c>
      <c r="BD278" s="72">
        <f t="shared" si="350"/>
        <v>0</v>
      </c>
      <c r="BF278" s="72" t="e">
        <f t="shared" si="329"/>
        <v>#REF!</v>
      </c>
      <c r="BG278" s="72"/>
      <c r="BH278" s="71">
        <v>265</v>
      </c>
      <c r="BI278" s="68">
        <f t="shared" si="351"/>
        <v>0</v>
      </c>
      <c r="BJ278" s="132"/>
      <c r="BK278" s="68">
        <f t="shared" si="352"/>
        <v>0</v>
      </c>
      <c r="BL278" s="132"/>
      <c r="BM278" s="91"/>
      <c r="BN278" s="132"/>
      <c r="BO278" s="68">
        <f t="shared" si="353"/>
        <v>0</v>
      </c>
      <c r="BP278" s="132"/>
      <c r="BQ278" s="72">
        <f t="shared" si="354"/>
        <v>0</v>
      </c>
      <c r="BR278" s="132"/>
      <c r="BS278" s="72">
        <f t="shared" si="330"/>
        <v>0</v>
      </c>
      <c r="BT278" s="72"/>
      <c r="BU278" s="326">
        <f t="shared" si="383"/>
        <v>0</v>
      </c>
      <c r="BV278" s="326">
        <f t="shared" si="355"/>
        <v>0</v>
      </c>
      <c r="BW278" s="326">
        <f t="shared" si="356"/>
        <v>0</v>
      </c>
      <c r="BX278" s="326">
        <f t="shared" si="357"/>
        <v>0</v>
      </c>
      <c r="BY278" s="326">
        <f t="shared" si="358"/>
        <v>0</v>
      </c>
      <c r="BZ278" s="326">
        <f t="shared" si="384"/>
        <v>0</v>
      </c>
      <c r="CA278" s="329">
        <f t="shared" si="359"/>
        <v>0</v>
      </c>
      <c r="CB278" s="132"/>
      <c r="CC278" s="71">
        <v>265</v>
      </c>
      <c r="CD278" s="68">
        <f t="shared" si="360"/>
        <v>0</v>
      </c>
      <c r="CE278" s="132"/>
      <c r="CF278" s="68">
        <f t="shared" si="361"/>
        <v>0</v>
      </c>
      <c r="CG278" s="132"/>
      <c r="CH278" s="91"/>
      <c r="CI278" s="132"/>
      <c r="CJ278" s="68">
        <f t="shared" si="362"/>
        <v>0</v>
      </c>
      <c r="CK278" s="132"/>
      <c r="CL278" s="72">
        <f t="shared" si="363"/>
        <v>0</v>
      </c>
      <c r="CM278" s="132"/>
      <c r="CN278" s="72">
        <f t="shared" si="331"/>
        <v>0</v>
      </c>
      <c r="CO278" s="132"/>
      <c r="CP278" s="326">
        <f t="shared" si="385"/>
        <v>0</v>
      </c>
      <c r="CQ278" s="326">
        <f t="shared" si="386"/>
        <v>0</v>
      </c>
      <c r="CR278" s="326">
        <f t="shared" si="387"/>
        <v>0</v>
      </c>
      <c r="CS278" s="326">
        <f t="shared" si="364"/>
        <v>0</v>
      </c>
      <c r="CT278" s="326">
        <f t="shared" si="365"/>
        <v>0</v>
      </c>
      <c r="CU278" s="326">
        <f t="shared" si="388"/>
        <v>0</v>
      </c>
      <c r="CV278" s="329">
        <f t="shared" si="366"/>
        <v>0</v>
      </c>
      <c r="CW278" s="69"/>
      <c r="CX278" s="71">
        <v>265</v>
      </c>
      <c r="CY278" s="68">
        <f t="shared" si="367"/>
        <v>0</v>
      </c>
      <c r="CZ278" s="132"/>
      <c r="DA278" s="68">
        <f t="shared" si="368"/>
        <v>0</v>
      </c>
      <c r="DB278" s="132"/>
      <c r="DC278" s="91"/>
      <c r="DD278" s="132"/>
      <c r="DE278" s="68">
        <f t="shared" si="369"/>
        <v>0</v>
      </c>
      <c r="DF278" s="132"/>
      <c r="DG278" s="72">
        <f t="shared" si="370"/>
        <v>0</v>
      </c>
      <c r="DH278" s="132"/>
      <c r="DI278" s="72">
        <f t="shared" si="332"/>
        <v>0</v>
      </c>
      <c r="DJ278" s="72"/>
      <c r="DK278" s="326">
        <f t="shared" si="389"/>
        <v>0</v>
      </c>
      <c r="DL278" s="326">
        <f t="shared" si="390"/>
        <v>0</v>
      </c>
      <c r="DM278" s="326">
        <f t="shared" si="371"/>
        <v>0</v>
      </c>
      <c r="DN278" s="326">
        <f t="shared" si="372"/>
        <v>0</v>
      </c>
      <c r="DO278" s="326">
        <f t="shared" si="373"/>
        <v>0</v>
      </c>
      <c r="DP278" s="326">
        <f t="shared" si="391"/>
        <v>0</v>
      </c>
      <c r="DQ278" s="329">
        <f t="shared" si="392"/>
        <v>0</v>
      </c>
      <c r="DR278" s="72"/>
      <c r="DS278" s="372">
        <v>265</v>
      </c>
      <c r="DT278" s="68">
        <f t="shared" si="374"/>
        <v>0</v>
      </c>
      <c r="DV278" s="68">
        <f t="shared" si="375"/>
        <v>0</v>
      </c>
      <c r="DX278" s="91"/>
      <c r="DZ278" s="68">
        <f t="shared" si="376"/>
        <v>0</v>
      </c>
      <c r="EA278" s="132"/>
      <c r="EB278" s="72">
        <f t="shared" si="377"/>
        <v>0</v>
      </c>
      <c r="EC278" s="132"/>
      <c r="ED278" s="72">
        <f t="shared" si="333"/>
        <v>0</v>
      </c>
      <c r="EF278" s="364">
        <f t="shared" si="393"/>
        <v>0</v>
      </c>
      <c r="EG278" s="95">
        <f t="shared" si="394"/>
        <v>0</v>
      </c>
      <c r="EH278" s="379">
        <f>(INDEX('30 year Cash Flow'!$H$50:$AK$50,1,'Monthly Loan Amortization'!A278)/12)*$DV$9</f>
        <v>0</v>
      </c>
      <c r="EI278" s="326">
        <f t="shared" si="395"/>
        <v>0</v>
      </c>
      <c r="EJ278" s="326">
        <f t="shared" si="321"/>
        <v>0</v>
      </c>
      <c r="EK278" s="326">
        <f t="shared" si="396"/>
        <v>0</v>
      </c>
      <c r="EL278" s="329">
        <f t="shared" si="324"/>
        <v>0</v>
      </c>
      <c r="EM278" s="329"/>
      <c r="EN278" s="372">
        <v>265</v>
      </c>
      <c r="EO278" s="95">
        <f t="shared" si="378"/>
        <v>0</v>
      </c>
      <c r="EP278" s="132"/>
      <c r="EQ278" s="95">
        <f t="shared" si="379"/>
        <v>0</v>
      </c>
      <c r="ER278" s="132"/>
      <c r="ES278" s="91"/>
      <c r="ET278" s="132"/>
      <c r="EU278" s="95">
        <f t="shared" si="380"/>
        <v>0</v>
      </c>
      <c r="EV278" s="132"/>
      <c r="EW278" s="327">
        <f t="shared" si="381"/>
        <v>0</v>
      </c>
      <c r="EX278" s="132"/>
      <c r="EY278" s="327">
        <f t="shared" si="334"/>
        <v>0</v>
      </c>
      <c r="EZ278" s="132"/>
      <c r="FA278" s="364">
        <f t="shared" si="397"/>
        <v>0</v>
      </c>
      <c r="FB278" s="95">
        <f t="shared" si="398"/>
        <v>0</v>
      </c>
      <c r="FC278" s="379">
        <f>(INDEX('30 year Cash Flow'!$H$50:$AK$50,1,'Monthly Loan Amortization'!A278)/12)*$EQ$9</f>
        <v>0</v>
      </c>
      <c r="FD278" s="326">
        <f t="shared" si="322"/>
        <v>0</v>
      </c>
      <c r="FE278" s="326">
        <f t="shared" si="323"/>
        <v>0</v>
      </c>
      <c r="FF278" s="326">
        <f t="shared" si="399"/>
        <v>0</v>
      </c>
      <c r="FG278" s="329">
        <f t="shared" si="325"/>
        <v>0</v>
      </c>
    </row>
    <row r="279" spans="1:163" x14ac:dyDescent="0.25">
      <c r="A279" s="132">
        <f t="shared" si="382"/>
        <v>23</v>
      </c>
      <c r="B279" s="71">
        <v>266</v>
      </c>
      <c r="C279" s="68">
        <f t="shared" si="335"/>
        <v>0</v>
      </c>
      <c r="E279" s="68">
        <f t="shared" si="336"/>
        <v>0</v>
      </c>
      <c r="G279" s="91"/>
      <c r="I279" s="68">
        <f t="shared" si="337"/>
        <v>0</v>
      </c>
      <c r="K279" s="72">
        <f t="shared" si="338"/>
        <v>0</v>
      </c>
      <c r="M279" s="72">
        <f t="shared" si="326"/>
        <v>0</v>
      </c>
      <c r="N279" s="66"/>
      <c r="O279" s="69"/>
      <c r="Q279" s="71">
        <v>266</v>
      </c>
      <c r="R279" s="68">
        <f t="shared" si="339"/>
        <v>0</v>
      </c>
      <c r="T279" s="68">
        <f t="shared" si="340"/>
        <v>0</v>
      </c>
      <c r="V279" s="91"/>
      <c r="X279" s="68">
        <f t="shared" si="341"/>
        <v>0</v>
      </c>
      <c r="Z279" s="72">
        <f t="shared" si="342"/>
        <v>0</v>
      </c>
      <c r="AB279" s="72" t="e">
        <f t="shared" si="327"/>
        <v>#REF!</v>
      </c>
      <c r="AD279" s="69"/>
      <c r="AF279" s="71">
        <v>266</v>
      </c>
      <c r="AG279" s="68">
        <f t="shared" si="343"/>
        <v>0</v>
      </c>
      <c r="AI279" s="68">
        <f t="shared" si="344"/>
        <v>0</v>
      </c>
      <c r="AK279" s="91"/>
      <c r="AM279" s="68">
        <f t="shared" si="345"/>
        <v>0</v>
      </c>
      <c r="AO279" s="72">
        <f t="shared" si="346"/>
        <v>0</v>
      </c>
      <c r="AQ279" s="72" t="e">
        <f t="shared" si="328"/>
        <v>#REF!</v>
      </c>
      <c r="AS279" s="69"/>
      <c r="AU279" s="71">
        <v>266</v>
      </c>
      <c r="AV279" s="68">
        <f t="shared" si="347"/>
        <v>0</v>
      </c>
      <c r="AX279" s="68">
        <f t="shared" si="348"/>
        <v>0</v>
      </c>
      <c r="AZ279" s="91"/>
      <c r="BB279" s="68">
        <f t="shared" si="349"/>
        <v>0</v>
      </c>
      <c r="BD279" s="72">
        <f t="shared" si="350"/>
        <v>0</v>
      </c>
      <c r="BF279" s="72" t="e">
        <f t="shared" si="329"/>
        <v>#REF!</v>
      </c>
      <c r="BG279" s="72"/>
      <c r="BH279" s="71">
        <v>266</v>
      </c>
      <c r="BI279" s="68">
        <f t="shared" si="351"/>
        <v>0</v>
      </c>
      <c r="BJ279" s="132"/>
      <c r="BK279" s="68">
        <f t="shared" si="352"/>
        <v>0</v>
      </c>
      <c r="BL279" s="132"/>
      <c r="BM279" s="91"/>
      <c r="BN279" s="132"/>
      <c r="BO279" s="68">
        <f t="shared" si="353"/>
        <v>0</v>
      </c>
      <c r="BP279" s="132"/>
      <c r="BQ279" s="72">
        <f t="shared" si="354"/>
        <v>0</v>
      </c>
      <c r="BR279" s="132"/>
      <c r="BS279" s="72">
        <f t="shared" si="330"/>
        <v>0</v>
      </c>
      <c r="BT279" s="72"/>
      <c r="BU279" s="326">
        <f t="shared" si="383"/>
        <v>0</v>
      </c>
      <c r="BV279" s="326">
        <f t="shared" si="355"/>
        <v>0</v>
      </c>
      <c r="BW279" s="326">
        <f t="shared" si="356"/>
        <v>0</v>
      </c>
      <c r="BX279" s="326">
        <f t="shared" si="357"/>
        <v>0</v>
      </c>
      <c r="BY279" s="326">
        <f t="shared" si="358"/>
        <v>0</v>
      </c>
      <c r="BZ279" s="326">
        <f t="shared" si="384"/>
        <v>0</v>
      </c>
      <c r="CA279" s="329">
        <f t="shared" si="359"/>
        <v>0</v>
      </c>
      <c r="CB279" s="132"/>
      <c r="CC279" s="71">
        <v>266</v>
      </c>
      <c r="CD279" s="68">
        <f t="shared" si="360"/>
        <v>0</v>
      </c>
      <c r="CE279" s="132"/>
      <c r="CF279" s="68">
        <f t="shared" si="361"/>
        <v>0</v>
      </c>
      <c r="CG279" s="132"/>
      <c r="CH279" s="91"/>
      <c r="CI279" s="132"/>
      <c r="CJ279" s="68">
        <f t="shared" si="362"/>
        <v>0</v>
      </c>
      <c r="CK279" s="132"/>
      <c r="CL279" s="72">
        <f t="shared" si="363"/>
        <v>0</v>
      </c>
      <c r="CM279" s="132"/>
      <c r="CN279" s="72">
        <f t="shared" si="331"/>
        <v>0</v>
      </c>
      <c r="CO279" s="132"/>
      <c r="CP279" s="326">
        <f t="shared" si="385"/>
        <v>0</v>
      </c>
      <c r="CQ279" s="326">
        <f t="shared" si="386"/>
        <v>0</v>
      </c>
      <c r="CR279" s="326">
        <f t="shared" si="387"/>
        <v>0</v>
      </c>
      <c r="CS279" s="326">
        <f t="shared" si="364"/>
        <v>0</v>
      </c>
      <c r="CT279" s="326">
        <f t="shared" si="365"/>
        <v>0</v>
      </c>
      <c r="CU279" s="326">
        <f t="shared" si="388"/>
        <v>0</v>
      </c>
      <c r="CV279" s="329">
        <f t="shared" si="366"/>
        <v>0</v>
      </c>
      <c r="CW279" s="69"/>
      <c r="CX279" s="71">
        <v>266</v>
      </c>
      <c r="CY279" s="68">
        <f t="shared" si="367"/>
        <v>0</v>
      </c>
      <c r="CZ279" s="132"/>
      <c r="DA279" s="68">
        <f t="shared" si="368"/>
        <v>0</v>
      </c>
      <c r="DB279" s="132"/>
      <c r="DC279" s="91"/>
      <c r="DD279" s="132"/>
      <c r="DE279" s="68">
        <f t="shared" si="369"/>
        <v>0</v>
      </c>
      <c r="DF279" s="132"/>
      <c r="DG279" s="72">
        <f t="shared" si="370"/>
        <v>0</v>
      </c>
      <c r="DH279" s="132"/>
      <c r="DI279" s="72">
        <f t="shared" si="332"/>
        <v>0</v>
      </c>
      <c r="DJ279" s="72"/>
      <c r="DK279" s="326">
        <f t="shared" si="389"/>
        <v>0</v>
      </c>
      <c r="DL279" s="326">
        <f t="shared" si="390"/>
        <v>0</v>
      </c>
      <c r="DM279" s="326">
        <f t="shared" si="371"/>
        <v>0</v>
      </c>
      <c r="DN279" s="326">
        <f t="shared" si="372"/>
        <v>0</v>
      </c>
      <c r="DO279" s="326">
        <f t="shared" si="373"/>
        <v>0</v>
      </c>
      <c r="DP279" s="326">
        <f t="shared" si="391"/>
        <v>0</v>
      </c>
      <c r="DQ279" s="329">
        <f t="shared" si="392"/>
        <v>0</v>
      </c>
      <c r="DR279" s="72"/>
      <c r="DS279" s="372">
        <v>266</v>
      </c>
      <c r="DT279" s="68">
        <f t="shared" si="374"/>
        <v>0</v>
      </c>
      <c r="DV279" s="68">
        <f t="shared" si="375"/>
        <v>0</v>
      </c>
      <c r="DX279" s="91"/>
      <c r="DZ279" s="68">
        <f t="shared" si="376"/>
        <v>0</v>
      </c>
      <c r="EA279" s="132"/>
      <c r="EB279" s="72">
        <f t="shared" si="377"/>
        <v>0</v>
      </c>
      <c r="EC279" s="132"/>
      <c r="ED279" s="72">
        <f t="shared" si="333"/>
        <v>0</v>
      </c>
      <c r="EF279" s="364">
        <f t="shared" si="393"/>
        <v>0</v>
      </c>
      <c r="EG279" s="95">
        <f t="shared" si="394"/>
        <v>0</v>
      </c>
      <c r="EH279" s="379">
        <f>(INDEX('30 year Cash Flow'!$H$50:$AK$50,1,'Monthly Loan Amortization'!A279)/12)*$DV$9</f>
        <v>0</v>
      </c>
      <c r="EI279" s="326">
        <f t="shared" si="395"/>
        <v>0</v>
      </c>
      <c r="EJ279" s="326">
        <f t="shared" si="321"/>
        <v>0</v>
      </c>
      <c r="EK279" s="326">
        <f t="shared" si="396"/>
        <v>0</v>
      </c>
      <c r="EL279" s="329">
        <f t="shared" si="324"/>
        <v>0</v>
      </c>
      <c r="EM279" s="329"/>
      <c r="EN279" s="372">
        <v>266</v>
      </c>
      <c r="EO279" s="95">
        <f t="shared" si="378"/>
        <v>0</v>
      </c>
      <c r="EP279" s="132"/>
      <c r="EQ279" s="95">
        <f t="shared" si="379"/>
        <v>0</v>
      </c>
      <c r="ER279" s="132"/>
      <c r="ES279" s="91"/>
      <c r="ET279" s="132"/>
      <c r="EU279" s="95">
        <f t="shared" si="380"/>
        <v>0</v>
      </c>
      <c r="EV279" s="132"/>
      <c r="EW279" s="327">
        <f t="shared" si="381"/>
        <v>0</v>
      </c>
      <c r="EX279" s="132"/>
      <c r="EY279" s="327">
        <f t="shared" si="334"/>
        <v>0</v>
      </c>
      <c r="EZ279" s="132"/>
      <c r="FA279" s="364">
        <f t="shared" si="397"/>
        <v>0</v>
      </c>
      <c r="FB279" s="95">
        <f t="shared" si="398"/>
        <v>0</v>
      </c>
      <c r="FC279" s="379">
        <f>(INDEX('30 year Cash Flow'!$H$50:$AK$50,1,'Monthly Loan Amortization'!A279)/12)*$EQ$9</f>
        <v>0</v>
      </c>
      <c r="FD279" s="326">
        <f t="shared" si="322"/>
        <v>0</v>
      </c>
      <c r="FE279" s="326">
        <f t="shared" si="323"/>
        <v>0</v>
      </c>
      <c r="FF279" s="326">
        <f t="shared" si="399"/>
        <v>0</v>
      </c>
      <c r="FG279" s="329">
        <f t="shared" si="325"/>
        <v>0</v>
      </c>
    </row>
    <row r="280" spans="1:163" x14ac:dyDescent="0.25">
      <c r="A280" s="132">
        <f t="shared" si="382"/>
        <v>23</v>
      </c>
      <c r="B280" s="71">
        <v>267</v>
      </c>
      <c r="C280" s="68">
        <f t="shared" si="335"/>
        <v>0</v>
      </c>
      <c r="E280" s="68">
        <f t="shared" si="336"/>
        <v>0</v>
      </c>
      <c r="G280" s="91"/>
      <c r="I280" s="68">
        <f t="shared" si="337"/>
        <v>0</v>
      </c>
      <c r="K280" s="72">
        <f t="shared" si="338"/>
        <v>0</v>
      </c>
      <c r="M280" s="72">
        <f t="shared" si="326"/>
        <v>0</v>
      </c>
      <c r="N280" s="66"/>
      <c r="O280" s="69"/>
      <c r="Q280" s="71">
        <v>267</v>
      </c>
      <c r="R280" s="68">
        <f t="shared" si="339"/>
        <v>0</v>
      </c>
      <c r="T280" s="68">
        <f t="shared" si="340"/>
        <v>0</v>
      </c>
      <c r="V280" s="91"/>
      <c r="X280" s="68">
        <f t="shared" si="341"/>
        <v>0</v>
      </c>
      <c r="Z280" s="72">
        <f t="shared" si="342"/>
        <v>0</v>
      </c>
      <c r="AB280" s="72" t="e">
        <f t="shared" si="327"/>
        <v>#REF!</v>
      </c>
      <c r="AD280" s="69"/>
      <c r="AF280" s="71">
        <v>267</v>
      </c>
      <c r="AG280" s="68">
        <f t="shared" si="343"/>
        <v>0</v>
      </c>
      <c r="AI280" s="68">
        <f t="shared" si="344"/>
        <v>0</v>
      </c>
      <c r="AK280" s="91"/>
      <c r="AM280" s="68">
        <f t="shared" si="345"/>
        <v>0</v>
      </c>
      <c r="AO280" s="72">
        <f t="shared" si="346"/>
        <v>0</v>
      </c>
      <c r="AQ280" s="72" t="e">
        <f t="shared" si="328"/>
        <v>#REF!</v>
      </c>
      <c r="AS280" s="69"/>
      <c r="AU280" s="71">
        <v>267</v>
      </c>
      <c r="AV280" s="68">
        <f t="shared" si="347"/>
        <v>0</v>
      </c>
      <c r="AX280" s="68">
        <f t="shared" si="348"/>
        <v>0</v>
      </c>
      <c r="AZ280" s="91"/>
      <c r="BB280" s="68">
        <f t="shared" si="349"/>
        <v>0</v>
      </c>
      <c r="BD280" s="72">
        <f t="shared" si="350"/>
        <v>0</v>
      </c>
      <c r="BF280" s="72" t="e">
        <f t="shared" si="329"/>
        <v>#REF!</v>
      </c>
      <c r="BG280" s="72"/>
      <c r="BH280" s="71">
        <v>267</v>
      </c>
      <c r="BI280" s="68">
        <f t="shared" si="351"/>
        <v>0</v>
      </c>
      <c r="BJ280" s="132"/>
      <c r="BK280" s="68">
        <f t="shared" si="352"/>
        <v>0</v>
      </c>
      <c r="BL280" s="132"/>
      <c r="BM280" s="91"/>
      <c r="BN280" s="132"/>
      <c r="BO280" s="68">
        <f t="shared" si="353"/>
        <v>0</v>
      </c>
      <c r="BP280" s="132"/>
      <c r="BQ280" s="72">
        <f t="shared" si="354"/>
        <v>0</v>
      </c>
      <c r="BR280" s="132"/>
      <c r="BS280" s="72">
        <f t="shared" si="330"/>
        <v>0</v>
      </c>
      <c r="BT280" s="72"/>
      <c r="BU280" s="326">
        <f t="shared" si="383"/>
        <v>0</v>
      </c>
      <c r="BV280" s="326">
        <f t="shared" si="355"/>
        <v>0</v>
      </c>
      <c r="BW280" s="326">
        <f t="shared" si="356"/>
        <v>0</v>
      </c>
      <c r="BX280" s="326">
        <f t="shared" si="357"/>
        <v>0</v>
      </c>
      <c r="BY280" s="326">
        <f t="shared" si="358"/>
        <v>0</v>
      </c>
      <c r="BZ280" s="326">
        <f t="shared" si="384"/>
        <v>0</v>
      </c>
      <c r="CA280" s="329">
        <f t="shared" si="359"/>
        <v>0</v>
      </c>
      <c r="CB280" s="132"/>
      <c r="CC280" s="71">
        <v>267</v>
      </c>
      <c r="CD280" s="68">
        <f t="shared" si="360"/>
        <v>0</v>
      </c>
      <c r="CE280" s="132"/>
      <c r="CF280" s="68">
        <f t="shared" si="361"/>
        <v>0</v>
      </c>
      <c r="CG280" s="132"/>
      <c r="CH280" s="91"/>
      <c r="CI280" s="132"/>
      <c r="CJ280" s="68">
        <f t="shared" si="362"/>
        <v>0</v>
      </c>
      <c r="CK280" s="132"/>
      <c r="CL280" s="72">
        <f t="shared" si="363"/>
        <v>0</v>
      </c>
      <c r="CM280" s="132"/>
      <c r="CN280" s="72">
        <f t="shared" si="331"/>
        <v>0</v>
      </c>
      <c r="CO280" s="132"/>
      <c r="CP280" s="326">
        <f t="shared" si="385"/>
        <v>0</v>
      </c>
      <c r="CQ280" s="326">
        <f t="shared" si="386"/>
        <v>0</v>
      </c>
      <c r="CR280" s="326">
        <f t="shared" si="387"/>
        <v>0</v>
      </c>
      <c r="CS280" s="326">
        <f t="shared" si="364"/>
        <v>0</v>
      </c>
      <c r="CT280" s="326">
        <f t="shared" si="365"/>
        <v>0</v>
      </c>
      <c r="CU280" s="326">
        <f t="shared" si="388"/>
        <v>0</v>
      </c>
      <c r="CV280" s="329">
        <f t="shared" si="366"/>
        <v>0</v>
      </c>
      <c r="CW280" s="69"/>
      <c r="CX280" s="71">
        <v>267</v>
      </c>
      <c r="CY280" s="68">
        <f t="shared" si="367"/>
        <v>0</v>
      </c>
      <c r="CZ280" s="132"/>
      <c r="DA280" s="68">
        <f t="shared" si="368"/>
        <v>0</v>
      </c>
      <c r="DB280" s="132"/>
      <c r="DC280" s="91"/>
      <c r="DD280" s="132"/>
      <c r="DE280" s="68">
        <f t="shared" si="369"/>
        <v>0</v>
      </c>
      <c r="DF280" s="132"/>
      <c r="DG280" s="72">
        <f t="shared" si="370"/>
        <v>0</v>
      </c>
      <c r="DH280" s="132"/>
      <c r="DI280" s="72">
        <f t="shared" si="332"/>
        <v>0</v>
      </c>
      <c r="DJ280" s="72"/>
      <c r="DK280" s="326">
        <f t="shared" si="389"/>
        <v>0</v>
      </c>
      <c r="DL280" s="326">
        <f t="shared" si="390"/>
        <v>0</v>
      </c>
      <c r="DM280" s="326">
        <f t="shared" si="371"/>
        <v>0</v>
      </c>
      <c r="DN280" s="326">
        <f t="shared" si="372"/>
        <v>0</v>
      </c>
      <c r="DO280" s="326">
        <f t="shared" si="373"/>
        <v>0</v>
      </c>
      <c r="DP280" s="326">
        <f t="shared" si="391"/>
        <v>0</v>
      </c>
      <c r="DQ280" s="329">
        <f t="shared" si="392"/>
        <v>0</v>
      </c>
      <c r="DR280" s="72"/>
      <c r="DS280" s="372">
        <v>267</v>
      </c>
      <c r="DT280" s="68">
        <f t="shared" si="374"/>
        <v>0</v>
      </c>
      <c r="DV280" s="68">
        <f t="shared" si="375"/>
        <v>0</v>
      </c>
      <c r="DX280" s="91"/>
      <c r="DZ280" s="68">
        <f t="shared" si="376"/>
        <v>0</v>
      </c>
      <c r="EA280" s="132"/>
      <c r="EB280" s="72">
        <f t="shared" si="377"/>
        <v>0</v>
      </c>
      <c r="EC280" s="132"/>
      <c r="ED280" s="72">
        <f t="shared" si="333"/>
        <v>0</v>
      </c>
      <c r="EF280" s="364">
        <f t="shared" si="393"/>
        <v>0</v>
      </c>
      <c r="EG280" s="95">
        <f t="shared" si="394"/>
        <v>0</v>
      </c>
      <c r="EH280" s="379">
        <f>(INDEX('30 year Cash Flow'!$H$50:$AK$50,1,'Monthly Loan Amortization'!A280)/12)*$DV$9</f>
        <v>0</v>
      </c>
      <c r="EI280" s="326">
        <f t="shared" si="395"/>
        <v>0</v>
      </c>
      <c r="EJ280" s="326">
        <f t="shared" si="321"/>
        <v>0</v>
      </c>
      <c r="EK280" s="326">
        <f t="shared" si="396"/>
        <v>0</v>
      </c>
      <c r="EL280" s="329">
        <f t="shared" si="324"/>
        <v>0</v>
      </c>
      <c r="EM280" s="329"/>
      <c r="EN280" s="372">
        <v>267</v>
      </c>
      <c r="EO280" s="95">
        <f t="shared" si="378"/>
        <v>0</v>
      </c>
      <c r="EP280" s="132"/>
      <c r="EQ280" s="95">
        <f t="shared" si="379"/>
        <v>0</v>
      </c>
      <c r="ER280" s="132"/>
      <c r="ES280" s="91"/>
      <c r="ET280" s="132"/>
      <c r="EU280" s="95">
        <f t="shared" si="380"/>
        <v>0</v>
      </c>
      <c r="EV280" s="132"/>
      <c r="EW280" s="327">
        <f t="shared" si="381"/>
        <v>0</v>
      </c>
      <c r="EX280" s="132"/>
      <c r="EY280" s="327">
        <f t="shared" si="334"/>
        <v>0</v>
      </c>
      <c r="EZ280" s="132"/>
      <c r="FA280" s="364">
        <f t="shared" si="397"/>
        <v>0</v>
      </c>
      <c r="FB280" s="95">
        <f t="shared" si="398"/>
        <v>0</v>
      </c>
      <c r="FC280" s="379">
        <f>(INDEX('30 year Cash Flow'!$H$50:$AK$50,1,'Monthly Loan Amortization'!A280)/12)*$EQ$9</f>
        <v>0</v>
      </c>
      <c r="FD280" s="326">
        <f t="shared" si="322"/>
        <v>0</v>
      </c>
      <c r="FE280" s="326">
        <f t="shared" si="323"/>
        <v>0</v>
      </c>
      <c r="FF280" s="326">
        <f t="shared" si="399"/>
        <v>0</v>
      </c>
      <c r="FG280" s="329">
        <f t="shared" si="325"/>
        <v>0</v>
      </c>
    </row>
    <row r="281" spans="1:163" x14ac:dyDescent="0.25">
      <c r="A281" s="132">
        <f t="shared" si="382"/>
        <v>23</v>
      </c>
      <c r="B281" s="71">
        <v>268</v>
      </c>
      <c r="C281" s="68">
        <f t="shared" si="335"/>
        <v>0</v>
      </c>
      <c r="E281" s="68">
        <f t="shared" si="336"/>
        <v>0</v>
      </c>
      <c r="G281" s="91"/>
      <c r="I281" s="68">
        <f t="shared" si="337"/>
        <v>0</v>
      </c>
      <c r="K281" s="72">
        <f t="shared" si="338"/>
        <v>0</v>
      </c>
      <c r="M281" s="72">
        <f t="shared" si="326"/>
        <v>0</v>
      </c>
      <c r="N281" s="66"/>
      <c r="O281" s="69"/>
      <c r="Q281" s="71">
        <v>268</v>
      </c>
      <c r="R281" s="68">
        <f t="shared" si="339"/>
        <v>0</v>
      </c>
      <c r="T281" s="68">
        <f t="shared" si="340"/>
        <v>0</v>
      </c>
      <c r="V281" s="91"/>
      <c r="X281" s="68">
        <f t="shared" si="341"/>
        <v>0</v>
      </c>
      <c r="Z281" s="72">
        <f t="shared" si="342"/>
        <v>0</v>
      </c>
      <c r="AB281" s="72" t="e">
        <f t="shared" si="327"/>
        <v>#REF!</v>
      </c>
      <c r="AD281" s="69"/>
      <c r="AF281" s="71">
        <v>268</v>
      </c>
      <c r="AG281" s="68">
        <f t="shared" si="343"/>
        <v>0</v>
      </c>
      <c r="AI281" s="68">
        <f t="shared" si="344"/>
        <v>0</v>
      </c>
      <c r="AK281" s="91"/>
      <c r="AM281" s="68">
        <f t="shared" si="345"/>
        <v>0</v>
      </c>
      <c r="AO281" s="72">
        <f t="shared" si="346"/>
        <v>0</v>
      </c>
      <c r="AQ281" s="72" t="e">
        <f t="shared" si="328"/>
        <v>#REF!</v>
      </c>
      <c r="AS281" s="69"/>
      <c r="AU281" s="71">
        <v>268</v>
      </c>
      <c r="AV281" s="68">
        <f t="shared" si="347"/>
        <v>0</v>
      </c>
      <c r="AX281" s="68">
        <f t="shared" si="348"/>
        <v>0</v>
      </c>
      <c r="AZ281" s="91"/>
      <c r="BB281" s="68">
        <f t="shared" si="349"/>
        <v>0</v>
      </c>
      <c r="BD281" s="72">
        <f t="shared" si="350"/>
        <v>0</v>
      </c>
      <c r="BF281" s="72" t="e">
        <f t="shared" si="329"/>
        <v>#REF!</v>
      </c>
      <c r="BG281" s="72"/>
      <c r="BH281" s="71">
        <v>268</v>
      </c>
      <c r="BI281" s="68">
        <f t="shared" si="351"/>
        <v>0</v>
      </c>
      <c r="BJ281" s="132"/>
      <c r="BK281" s="68">
        <f t="shared" si="352"/>
        <v>0</v>
      </c>
      <c r="BL281" s="132"/>
      <c r="BM281" s="91"/>
      <c r="BN281" s="132"/>
      <c r="BO281" s="68">
        <f t="shared" si="353"/>
        <v>0</v>
      </c>
      <c r="BP281" s="132"/>
      <c r="BQ281" s="72">
        <f t="shared" si="354"/>
        <v>0</v>
      </c>
      <c r="BR281" s="132"/>
      <c r="BS281" s="72">
        <f t="shared" si="330"/>
        <v>0</v>
      </c>
      <c r="BT281" s="72"/>
      <c r="BU281" s="326">
        <f t="shared" si="383"/>
        <v>0</v>
      </c>
      <c r="BV281" s="326">
        <f t="shared" si="355"/>
        <v>0</v>
      </c>
      <c r="BW281" s="326">
        <f t="shared" si="356"/>
        <v>0</v>
      </c>
      <c r="BX281" s="326">
        <f t="shared" si="357"/>
        <v>0</v>
      </c>
      <c r="BY281" s="326">
        <f t="shared" si="358"/>
        <v>0</v>
      </c>
      <c r="BZ281" s="326">
        <f t="shared" si="384"/>
        <v>0</v>
      </c>
      <c r="CA281" s="329">
        <f t="shared" si="359"/>
        <v>0</v>
      </c>
      <c r="CB281" s="132"/>
      <c r="CC281" s="71">
        <v>268</v>
      </c>
      <c r="CD281" s="68">
        <f t="shared" si="360"/>
        <v>0</v>
      </c>
      <c r="CE281" s="132"/>
      <c r="CF281" s="68">
        <f t="shared" si="361"/>
        <v>0</v>
      </c>
      <c r="CG281" s="132"/>
      <c r="CH281" s="91"/>
      <c r="CI281" s="132"/>
      <c r="CJ281" s="68">
        <f t="shared" si="362"/>
        <v>0</v>
      </c>
      <c r="CK281" s="132"/>
      <c r="CL281" s="72">
        <f t="shared" si="363"/>
        <v>0</v>
      </c>
      <c r="CM281" s="132"/>
      <c r="CN281" s="72">
        <f t="shared" si="331"/>
        <v>0</v>
      </c>
      <c r="CO281" s="132"/>
      <c r="CP281" s="326">
        <f t="shared" si="385"/>
        <v>0</v>
      </c>
      <c r="CQ281" s="326">
        <f t="shared" si="386"/>
        <v>0</v>
      </c>
      <c r="CR281" s="326">
        <f t="shared" si="387"/>
        <v>0</v>
      </c>
      <c r="CS281" s="326">
        <f t="shared" si="364"/>
        <v>0</v>
      </c>
      <c r="CT281" s="326">
        <f t="shared" si="365"/>
        <v>0</v>
      </c>
      <c r="CU281" s="326">
        <f t="shared" si="388"/>
        <v>0</v>
      </c>
      <c r="CV281" s="329">
        <f t="shared" si="366"/>
        <v>0</v>
      </c>
      <c r="CW281" s="69"/>
      <c r="CX281" s="71">
        <v>268</v>
      </c>
      <c r="CY281" s="68">
        <f t="shared" si="367"/>
        <v>0</v>
      </c>
      <c r="CZ281" s="132"/>
      <c r="DA281" s="68">
        <f t="shared" si="368"/>
        <v>0</v>
      </c>
      <c r="DB281" s="132"/>
      <c r="DC281" s="91"/>
      <c r="DD281" s="132"/>
      <c r="DE281" s="68">
        <f t="shared" si="369"/>
        <v>0</v>
      </c>
      <c r="DF281" s="132"/>
      <c r="DG281" s="72">
        <f t="shared" si="370"/>
        <v>0</v>
      </c>
      <c r="DH281" s="132"/>
      <c r="DI281" s="72">
        <f t="shared" si="332"/>
        <v>0</v>
      </c>
      <c r="DJ281" s="72"/>
      <c r="DK281" s="326">
        <f t="shared" si="389"/>
        <v>0</v>
      </c>
      <c r="DL281" s="326">
        <f t="shared" si="390"/>
        <v>0</v>
      </c>
      <c r="DM281" s="326">
        <f t="shared" si="371"/>
        <v>0</v>
      </c>
      <c r="DN281" s="326">
        <f t="shared" si="372"/>
        <v>0</v>
      </c>
      <c r="DO281" s="326">
        <f t="shared" si="373"/>
        <v>0</v>
      </c>
      <c r="DP281" s="326">
        <f t="shared" si="391"/>
        <v>0</v>
      </c>
      <c r="DQ281" s="329">
        <f t="shared" si="392"/>
        <v>0</v>
      </c>
      <c r="DR281" s="72"/>
      <c r="DS281" s="372">
        <v>268</v>
      </c>
      <c r="DT281" s="68">
        <f t="shared" si="374"/>
        <v>0</v>
      </c>
      <c r="DV281" s="68">
        <f t="shared" si="375"/>
        <v>0</v>
      </c>
      <c r="DX281" s="91"/>
      <c r="DZ281" s="68">
        <f t="shared" si="376"/>
        <v>0</v>
      </c>
      <c r="EA281" s="132"/>
      <c r="EB281" s="72">
        <f t="shared" si="377"/>
        <v>0</v>
      </c>
      <c r="EC281" s="132"/>
      <c r="ED281" s="72">
        <f t="shared" si="333"/>
        <v>0</v>
      </c>
      <c r="EF281" s="364">
        <f t="shared" si="393"/>
        <v>0</v>
      </c>
      <c r="EG281" s="95">
        <f t="shared" si="394"/>
        <v>0</v>
      </c>
      <c r="EH281" s="379">
        <f>(INDEX('30 year Cash Flow'!$H$50:$AK$50,1,'Monthly Loan Amortization'!A281)/12)*$DV$9</f>
        <v>0</v>
      </c>
      <c r="EI281" s="326">
        <f t="shared" si="395"/>
        <v>0</v>
      </c>
      <c r="EJ281" s="326">
        <f t="shared" si="321"/>
        <v>0</v>
      </c>
      <c r="EK281" s="326">
        <f t="shared" si="396"/>
        <v>0</v>
      </c>
      <c r="EL281" s="329">
        <f t="shared" si="324"/>
        <v>0</v>
      </c>
      <c r="EM281" s="329"/>
      <c r="EN281" s="372">
        <v>268</v>
      </c>
      <c r="EO281" s="95">
        <f t="shared" si="378"/>
        <v>0</v>
      </c>
      <c r="EP281" s="132"/>
      <c r="EQ281" s="95">
        <f t="shared" si="379"/>
        <v>0</v>
      </c>
      <c r="ER281" s="132"/>
      <c r="ES281" s="91"/>
      <c r="ET281" s="132"/>
      <c r="EU281" s="95">
        <f t="shared" si="380"/>
        <v>0</v>
      </c>
      <c r="EV281" s="132"/>
      <c r="EW281" s="327">
        <f t="shared" si="381"/>
        <v>0</v>
      </c>
      <c r="EX281" s="132"/>
      <c r="EY281" s="327">
        <f t="shared" si="334"/>
        <v>0</v>
      </c>
      <c r="EZ281" s="132"/>
      <c r="FA281" s="364">
        <f t="shared" si="397"/>
        <v>0</v>
      </c>
      <c r="FB281" s="95">
        <f t="shared" si="398"/>
        <v>0</v>
      </c>
      <c r="FC281" s="379">
        <f>(INDEX('30 year Cash Flow'!$H$50:$AK$50,1,'Monthly Loan Amortization'!A281)/12)*$EQ$9</f>
        <v>0</v>
      </c>
      <c r="FD281" s="326">
        <f t="shared" si="322"/>
        <v>0</v>
      </c>
      <c r="FE281" s="326">
        <f t="shared" si="323"/>
        <v>0</v>
      </c>
      <c r="FF281" s="326">
        <f t="shared" si="399"/>
        <v>0</v>
      </c>
      <c r="FG281" s="329">
        <f t="shared" si="325"/>
        <v>0</v>
      </c>
    </row>
    <row r="282" spans="1:163" x14ac:dyDescent="0.25">
      <c r="A282" s="132">
        <f t="shared" si="382"/>
        <v>23</v>
      </c>
      <c r="B282" s="71">
        <v>269</v>
      </c>
      <c r="C282" s="68">
        <f t="shared" si="335"/>
        <v>0</v>
      </c>
      <c r="E282" s="68">
        <f t="shared" si="336"/>
        <v>0</v>
      </c>
      <c r="G282" s="91"/>
      <c r="I282" s="68">
        <f t="shared" si="337"/>
        <v>0</v>
      </c>
      <c r="K282" s="72">
        <f t="shared" si="338"/>
        <v>0</v>
      </c>
      <c r="M282" s="72">
        <f t="shared" si="326"/>
        <v>0</v>
      </c>
      <c r="N282" s="66"/>
      <c r="O282" s="69"/>
      <c r="Q282" s="71">
        <v>269</v>
      </c>
      <c r="R282" s="68">
        <f t="shared" si="339"/>
        <v>0</v>
      </c>
      <c r="T282" s="68">
        <f t="shared" si="340"/>
        <v>0</v>
      </c>
      <c r="V282" s="91"/>
      <c r="X282" s="68">
        <f t="shared" si="341"/>
        <v>0</v>
      </c>
      <c r="Z282" s="72">
        <f t="shared" si="342"/>
        <v>0</v>
      </c>
      <c r="AB282" s="72" t="e">
        <f t="shared" si="327"/>
        <v>#REF!</v>
      </c>
      <c r="AD282" s="69"/>
      <c r="AF282" s="71">
        <v>269</v>
      </c>
      <c r="AG282" s="68">
        <f t="shared" si="343"/>
        <v>0</v>
      </c>
      <c r="AI282" s="68">
        <f t="shared" si="344"/>
        <v>0</v>
      </c>
      <c r="AK282" s="91"/>
      <c r="AM282" s="68">
        <f t="shared" si="345"/>
        <v>0</v>
      </c>
      <c r="AO282" s="72">
        <f t="shared" si="346"/>
        <v>0</v>
      </c>
      <c r="AQ282" s="72" t="e">
        <f t="shared" si="328"/>
        <v>#REF!</v>
      </c>
      <c r="AS282" s="69"/>
      <c r="AU282" s="71">
        <v>269</v>
      </c>
      <c r="AV282" s="68">
        <f t="shared" si="347"/>
        <v>0</v>
      </c>
      <c r="AX282" s="68">
        <f t="shared" si="348"/>
        <v>0</v>
      </c>
      <c r="AZ282" s="91"/>
      <c r="BB282" s="68">
        <f t="shared" si="349"/>
        <v>0</v>
      </c>
      <c r="BD282" s="72">
        <f t="shared" si="350"/>
        <v>0</v>
      </c>
      <c r="BF282" s="72" t="e">
        <f t="shared" si="329"/>
        <v>#REF!</v>
      </c>
      <c r="BG282" s="72"/>
      <c r="BH282" s="71">
        <v>269</v>
      </c>
      <c r="BI282" s="68">
        <f t="shared" si="351"/>
        <v>0</v>
      </c>
      <c r="BJ282" s="132"/>
      <c r="BK282" s="68">
        <f t="shared" si="352"/>
        <v>0</v>
      </c>
      <c r="BL282" s="132"/>
      <c r="BM282" s="91"/>
      <c r="BN282" s="132"/>
      <c r="BO282" s="68">
        <f t="shared" si="353"/>
        <v>0</v>
      </c>
      <c r="BP282" s="132"/>
      <c r="BQ282" s="72">
        <f t="shared" si="354"/>
        <v>0</v>
      </c>
      <c r="BR282" s="132"/>
      <c r="BS282" s="72">
        <f t="shared" si="330"/>
        <v>0</v>
      </c>
      <c r="BT282" s="72"/>
      <c r="BU282" s="326">
        <f t="shared" si="383"/>
        <v>0</v>
      </c>
      <c r="BV282" s="326">
        <f t="shared" si="355"/>
        <v>0</v>
      </c>
      <c r="BW282" s="326">
        <f t="shared" si="356"/>
        <v>0</v>
      </c>
      <c r="BX282" s="326">
        <f t="shared" si="357"/>
        <v>0</v>
      </c>
      <c r="BY282" s="326">
        <f t="shared" si="358"/>
        <v>0</v>
      </c>
      <c r="BZ282" s="326">
        <f t="shared" si="384"/>
        <v>0</v>
      </c>
      <c r="CA282" s="329">
        <f t="shared" si="359"/>
        <v>0</v>
      </c>
      <c r="CB282" s="132"/>
      <c r="CC282" s="71">
        <v>269</v>
      </c>
      <c r="CD282" s="68">
        <f t="shared" si="360"/>
        <v>0</v>
      </c>
      <c r="CE282" s="132"/>
      <c r="CF282" s="68">
        <f t="shared" si="361"/>
        <v>0</v>
      </c>
      <c r="CG282" s="132"/>
      <c r="CH282" s="91"/>
      <c r="CI282" s="132"/>
      <c r="CJ282" s="68">
        <f t="shared" si="362"/>
        <v>0</v>
      </c>
      <c r="CK282" s="132"/>
      <c r="CL282" s="72">
        <f t="shared" si="363"/>
        <v>0</v>
      </c>
      <c r="CM282" s="132"/>
      <c r="CN282" s="72">
        <f t="shared" si="331"/>
        <v>0</v>
      </c>
      <c r="CO282" s="132"/>
      <c r="CP282" s="326">
        <f t="shared" si="385"/>
        <v>0</v>
      </c>
      <c r="CQ282" s="326">
        <f t="shared" si="386"/>
        <v>0</v>
      </c>
      <c r="CR282" s="326">
        <f t="shared" si="387"/>
        <v>0</v>
      </c>
      <c r="CS282" s="326">
        <f t="shared" si="364"/>
        <v>0</v>
      </c>
      <c r="CT282" s="326">
        <f t="shared" si="365"/>
        <v>0</v>
      </c>
      <c r="CU282" s="326">
        <f t="shared" si="388"/>
        <v>0</v>
      </c>
      <c r="CV282" s="329">
        <f t="shared" si="366"/>
        <v>0</v>
      </c>
      <c r="CW282" s="69"/>
      <c r="CX282" s="71">
        <v>269</v>
      </c>
      <c r="CY282" s="68">
        <f t="shared" si="367"/>
        <v>0</v>
      </c>
      <c r="CZ282" s="132"/>
      <c r="DA282" s="68">
        <f t="shared" si="368"/>
        <v>0</v>
      </c>
      <c r="DB282" s="132"/>
      <c r="DC282" s="91"/>
      <c r="DD282" s="132"/>
      <c r="DE282" s="68">
        <f t="shared" si="369"/>
        <v>0</v>
      </c>
      <c r="DF282" s="132"/>
      <c r="DG282" s="72">
        <f t="shared" si="370"/>
        <v>0</v>
      </c>
      <c r="DH282" s="132"/>
      <c r="DI282" s="72">
        <f t="shared" si="332"/>
        <v>0</v>
      </c>
      <c r="DJ282" s="72"/>
      <c r="DK282" s="326">
        <f t="shared" si="389"/>
        <v>0</v>
      </c>
      <c r="DL282" s="326">
        <f t="shared" si="390"/>
        <v>0</v>
      </c>
      <c r="DM282" s="326">
        <f t="shared" si="371"/>
        <v>0</v>
      </c>
      <c r="DN282" s="326">
        <f t="shared" si="372"/>
        <v>0</v>
      </c>
      <c r="DO282" s="326">
        <f t="shared" si="373"/>
        <v>0</v>
      </c>
      <c r="DP282" s="326">
        <f t="shared" si="391"/>
        <v>0</v>
      </c>
      <c r="DQ282" s="329">
        <f t="shared" si="392"/>
        <v>0</v>
      </c>
      <c r="DR282" s="72"/>
      <c r="DS282" s="372">
        <v>269</v>
      </c>
      <c r="DT282" s="68">
        <f t="shared" si="374"/>
        <v>0</v>
      </c>
      <c r="DV282" s="68">
        <f t="shared" si="375"/>
        <v>0</v>
      </c>
      <c r="DX282" s="91"/>
      <c r="DZ282" s="68">
        <f t="shared" si="376"/>
        <v>0</v>
      </c>
      <c r="EA282" s="132"/>
      <c r="EB282" s="72">
        <f t="shared" si="377"/>
        <v>0</v>
      </c>
      <c r="EC282" s="132"/>
      <c r="ED282" s="72">
        <f t="shared" si="333"/>
        <v>0</v>
      </c>
      <c r="EF282" s="364">
        <f t="shared" si="393"/>
        <v>0</v>
      </c>
      <c r="EG282" s="95">
        <f t="shared" si="394"/>
        <v>0</v>
      </c>
      <c r="EH282" s="379">
        <f>(INDEX('30 year Cash Flow'!$H$50:$AK$50,1,'Monthly Loan Amortization'!A282)/12)*$DV$9</f>
        <v>0</v>
      </c>
      <c r="EI282" s="326">
        <f t="shared" si="395"/>
        <v>0</v>
      </c>
      <c r="EJ282" s="326">
        <f t="shared" si="321"/>
        <v>0</v>
      </c>
      <c r="EK282" s="326">
        <f t="shared" si="396"/>
        <v>0</v>
      </c>
      <c r="EL282" s="329">
        <f t="shared" si="324"/>
        <v>0</v>
      </c>
      <c r="EM282" s="329"/>
      <c r="EN282" s="372">
        <v>269</v>
      </c>
      <c r="EO282" s="95">
        <f t="shared" si="378"/>
        <v>0</v>
      </c>
      <c r="EP282" s="132"/>
      <c r="EQ282" s="95">
        <f t="shared" si="379"/>
        <v>0</v>
      </c>
      <c r="ER282" s="132"/>
      <c r="ES282" s="91"/>
      <c r="ET282" s="132"/>
      <c r="EU282" s="95">
        <f t="shared" si="380"/>
        <v>0</v>
      </c>
      <c r="EV282" s="132"/>
      <c r="EW282" s="327">
        <f t="shared" si="381"/>
        <v>0</v>
      </c>
      <c r="EX282" s="132"/>
      <c r="EY282" s="327">
        <f t="shared" si="334"/>
        <v>0</v>
      </c>
      <c r="EZ282" s="132"/>
      <c r="FA282" s="364">
        <f t="shared" si="397"/>
        <v>0</v>
      </c>
      <c r="FB282" s="95">
        <f t="shared" si="398"/>
        <v>0</v>
      </c>
      <c r="FC282" s="379">
        <f>(INDEX('30 year Cash Flow'!$H$50:$AK$50,1,'Monthly Loan Amortization'!A282)/12)*$EQ$9</f>
        <v>0</v>
      </c>
      <c r="FD282" s="326">
        <f t="shared" si="322"/>
        <v>0</v>
      </c>
      <c r="FE282" s="326">
        <f t="shared" si="323"/>
        <v>0</v>
      </c>
      <c r="FF282" s="326">
        <f t="shared" si="399"/>
        <v>0</v>
      </c>
      <c r="FG282" s="329">
        <f t="shared" si="325"/>
        <v>0</v>
      </c>
    </row>
    <row r="283" spans="1:163" x14ac:dyDescent="0.25">
      <c r="A283" s="132">
        <f t="shared" si="382"/>
        <v>23</v>
      </c>
      <c r="B283" s="71">
        <v>270</v>
      </c>
      <c r="C283" s="68">
        <f t="shared" si="335"/>
        <v>0</v>
      </c>
      <c r="E283" s="68">
        <f t="shared" si="336"/>
        <v>0</v>
      </c>
      <c r="G283" s="91"/>
      <c r="I283" s="68">
        <f t="shared" si="337"/>
        <v>0</v>
      </c>
      <c r="K283" s="72">
        <f t="shared" si="338"/>
        <v>0</v>
      </c>
      <c r="M283" s="72">
        <f t="shared" si="326"/>
        <v>0</v>
      </c>
      <c r="N283" s="66"/>
      <c r="O283" s="69"/>
      <c r="Q283" s="71">
        <v>270</v>
      </c>
      <c r="R283" s="68">
        <f t="shared" si="339"/>
        <v>0</v>
      </c>
      <c r="T283" s="68">
        <f t="shared" si="340"/>
        <v>0</v>
      </c>
      <c r="V283" s="91"/>
      <c r="X283" s="68">
        <f t="shared" si="341"/>
        <v>0</v>
      </c>
      <c r="Z283" s="72">
        <f t="shared" si="342"/>
        <v>0</v>
      </c>
      <c r="AB283" s="72" t="e">
        <f t="shared" si="327"/>
        <v>#REF!</v>
      </c>
      <c r="AD283" s="69"/>
      <c r="AF283" s="71">
        <v>270</v>
      </c>
      <c r="AG283" s="68">
        <f t="shared" si="343"/>
        <v>0</v>
      </c>
      <c r="AI283" s="68">
        <f t="shared" si="344"/>
        <v>0</v>
      </c>
      <c r="AK283" s="91"/>
      <c r="AM283" s="68">
        <f t="shared" si="345"/>
        <v>0</v>
      </c>
      <c r="AO283" s="72">
        <f t="shared" si="346"/>
        <v>0</v>
      </c>
      <c r="AQ283" s="72" t="e">
        <f t="shared" si="328"/>
        <v>#REF!</v>
      </c>
      <c r="AS283" s="69"/>
      <c r="AU283" s="71">
        <v>270</v>
      </c>
      <c r="AV283" s="68">
        <f t="shared" si="347"/>
        <v>0</v>
      </c>
      <c r="AX283" s="68">
        <f t="shared" si="348"/>
        <v>0</v>
      </c>
      <c r="AZ283" s="91"/>
      <c r="BB283" s="68">
        <f t="shared" si="349"/>
        <v>0</v>
      </c>
      <c r="BD283" s="72">
        <f t="shared" si="350"/>
        <v>0</v>
      </c>
      <c r="BF283" s="72" t="e">
        <f t="shared" si="329"/>
        <v>#REF!</v>
      </c>
      <c r="BG283" s="72"/>
      <c r="BH283" s="71">
        <v>270</v>
      </c>
      <c r="BI283" s="68">
        <f t="shared" si="351"/>
        <v>0</v>
      </c>
      <c r="BJ283" s="132"/>
      <c r="BK283" s="68">
        <f t="shared" si="352"/>
        <v>0</v>
      </c>
      <c r="BL283" s="132"/>
      <c r="BM283" s="91"/>
      <c r="BN283" s="132"/>
      <c r="BO283" s="68">
        <f t="shared" si="353"/>
        <v>0</v>
      </c>
      <c r="BP283" s="132"/>
      <c r="BQ283" s="72">
        <f t="shared" si="354"/>
        <v>0</v>
      </c>
      <c r="BR283" s="132"/>
      <c r="BS283" s="72">
        <f t="shared" si="330"/>
        <v>0</v>
      </c>
      <c r="BT283" s="72"/>
      <c r="BU283" s="326">
        <f t="shared" si="383"/>
        <v>0</v>
      </c>
      <c r="BV283" s="326">
        <f t="shared" si="355"/>
        <v>0</v>
      </c>
      <c r="BW283" s="326">
        <f t="shared" si="356"/>
        <v>0</v>
      </c>
      <c r="BX283" s="326">
        <f t="shared" si="357"/>
        <v>0</v>
      </c>
      <c r="BY283" s="326">
        <f t="shared" si="358"/>
        <v>0</v>
      </c>
      <c r="BZ283" s="326">
        <f t="shared" si="384"/>
        <v>0</v>
      </c>
      <c r="CA283" s="329">
        <f t="shared" si="359"/>
        <v>0</v>
      </c>
      <c r="CB283" s="132"/>
      <c r="CC283" s="71">
        <v>270</v>
      </c>
      <c r="CD283" s="68">
        <f t="shared" si="360"/>
        <v>0</v>
      </c>
      <c r="CE283" s="132"/>
      <c r="CF283" s="68">
        <f t="shared" si="361"/>
        <v>0</v>
      </c>
      <c r="CG283" s="132"/>
      <c r="CH283" s="91"/>
      <c r="CI283" s="132"/>
      <c r="CJ283" s="68">
        <f t="shared" si="362"/>
        <v>0</v>
      </c>
      <c r="CK283" s="132"/>
      <c r="CL283" s="72">
        <f t="shared" si="363"/>
        <v>0</v>
      </c>
      <c r="CM283" s="132"/>
      <c r="CN283" s="72">
        <f t="shared" si="331"/>
        <v>0</v>
      </c>
      <c r="CO283" s="132"/>
      <c r="CP283" s="326">
        <f t="shared" si="385"/>
        <v>0</v>
      </c>
      <c r="CQ283" s="326">
        <f t="shared" si="386"/>
        <v>0</v>
      </c>
      <c r="CR283" s="326">
        <f t="shared" si="387"/>
        <v>0</v>
      </c>
      <c r="CS283" s="326">
        <f t="shared" si="364"/>
        <v>0</v>
      </c>
      <c r="CT283" s="326">
        <f t="shared" si="365"/>
        <v>0</v>
      </c>
      <c r="CU283" s="326">
        <f t="shared" si="388"/>
        <v>0</v>
      </c>
      <c r="CV283" s="329">
        <f t="shared" si="366"/>
        <v>0</v>
      </c>
      <c r="CW283" s="69"/>
      <c r="CX283" s="71">
        <v>270</v>
      </c>
      <c r="CY283" s="68">
        <f t="shared" si="367"/>
        <v>0</v>
      </c>
      <c r="CZ283" s="132"/>
      <c r="DA283" s="68">
        <f t="shared" si="368"/>
        <v>0</v>
      </c>
      <c r="DB283" s="132"/>
      <c r="DC283" s="91"/>
      <c r="DD283" s="132"/>
      <c r="DE283" s="68">
        <f t="shared" si="369"/>
        <v>0</v>
      </c>
      <c r="DF283" s="132"/>
      <c r="DG283" s="72">
        <f t="shared" si="370"/>
        <v>0</v>
      </c>
      <c r="DH283" s="132"/>
      <c r="DI283" s="72">
        <f t="shared" si="332"/>
        <v>0</v>
      </c>
      <c r="DJ283" s="72"/>
      <c r="DK283" s="326">
        <f t="shared" si="389"/>
        <v>0</v>
      </c>
      <c r="DL283" s="326">
        <f t="shared" si="390"/>
        <v>0</v>
      </c>
      <c r="DM283" s="326">
        <f t="shared" si="371"/>
        <v>0</v>
      </c>
      <c r="DN283" s="326">
        <f t="shared" si="372"/>
        <v>0</v>
      </c>
      <c r="DO283" s="326">
        <f t="shared" si="373"/>
        <v>0</v>
      </c>
      <c r="DP283" s="326">
        <f t="shared" si="391"/>
        <v>0</v>
      </c>
      <c r="DQ283" s="329">
        <f t="shared" si="392"/>
        <v>0</v>
      </c>
      <c r="DR283" s="72"/>
      <c r="DS283" s="372">
        <v>270</v>
      </c>
      <c r="DT283" s="68">
        <f t="shared" si="374"/>
        <v>0</v>
      </c>
      <c r="DV283" s="68">
        <f t="shared" si="375"/>
        <v>0</v>
      </c>
      <c r="DX283" s="91"/>
      <c r="DZ283" s="68">
        <f t="shared" si="376"/>
        <v>0</v>
      </c>
      <c r="EA283" s="132"/>
      <c r="EB283" s="72">
        <f t="shared" si="377"/>
        <v>0</v>
      </c>
      <c r="EC283" s="132"/>
      <c r="ED283" s="72">
        <f t="shared" si="333"/>
        <v>0</v>
      </c>
      <c r="EF283" s="364">
        <f t="shared" si="393"/>
        <v>0</v>
      </c>
      <c r="EG283" s="95">
        <f t="shared" si="394"/>
        <v>0</v>
      </c>
      <c r="EH283" s="379">
        <f>(INDEX('30 year Cash Flow'!$H$50:$AK$50,1,'Monthly Loan Amortization'!A283)/12)*$DV$9</f>
        <v>0</v>
      </c>
      <c r="EI283" s="326">
        <f t="shared" si="395"/>
        <v>0</v>
      </c>
      <c r="EJ283" s="326">
        <f t="shared" si="321"/>
        <v>0</v>
      </c>
      <c r="EK283" s="326">
        <f t="shared" si="396"/>
        <v>0</v>
      </c>
      <c r="EL283" s="329">
        <f t="shared" si="324"/>
        <v>0</v>
      </c>
      <c r="EM283" s="329"/>
      <c r="EN283" s="372">
        <v>270</v>
      </c>
      <c r="EO283" s="95">
        <f t="shared" si="378"/>
        <v>0</v>
      </c>
      <c r="EP283" s="132"/>
      <c r="EQ283" s="95">
        <f t="shared" si="379"/>
        <v>0</v>
      </c>
      <c r="ER283" s="132"/>
      <c r="ES283" s="91"/>
      <c r="ET283" s="132"/>
      <c r="EU283" s="95">
        <f t="shared" si="380"/>
        <v>0</v>
      </c>
      <c r="EV283" s="132"/>
      <c r="EW283" s="327">
        <f t="shared" si="381"/>
        <v>0</v>
      </c>
      <c r="EX283" s="132"/>
      <c r="EY283" s="327">
        <f t="shared" si="334"/>
        <v>0</v>
      </c>
      <c r="EZ283" s="132"/>
      <c r="FA283" s="364">
        <f t="shared" si="397"/>
        <v>0</v>
      </c>
      <c r="FB283" s="95">
        <f t="shared" si="398"/>
        <v>0</v>
      </c>
      <c r="FC283" s="379">
        <f>(INDEX('30 year Cash Flow'!$H$50:$AK$50,1,'Monthly Loan Amortization'!A283)/12)*$EQ$9</f>
        <v>0</v>
      </c>
      <c r="FD283" s="326">
        <f t="shared" si="322"/>
        <v>0</v>
      </c>
      <c r="FE283" s="326">
        <f t="shared" si="323"/>
        <v>0</v>
      </c>
      <c r="FF283" s="326">
        <f t="shared" si="399"/>
        <v>0</v>
      </c>
      <c r="FG283" s="329">
        <f t="shared" si="325"/>
        <v>0</v>
      </c>
    </row>
    <row r="284" spans="1:163" x14ac:dyDescent="0.25">
      <c r="A284" s="132">
        <f t="shared" si="382"/>
        <v>23</v>
      </c>
      <c r="B284" s="71">
        <v>271</v>
      </c>
      <c r="C284" s="68">
        <f t="shared" si="335"/>
        <v>0</v>
      </c>
      <c r="E284" s="68">
        <f t="shared" si="336"/>
        <v>0</v>
      </c>
      <c r="G284" s="91"/>
      <c r="I284" s="68">
        <f t="shared" si="337"/>
        <v>0</v>
      </c>
      <c r="K284" s="72">
        <f t="shared" si="338"/>
        <v>0</v>
      </c>
      <c r="M284" s="72">
        <f t="shared" si="326"/>
        <v>0</v>
      </c>
      <c r="N284" s="66"/>
      <c r="O284" s="69"/>
      <c r="Q284" s="71">
        <v>271</v>
      </c>
      <c r="R284" s="68">
        <f t="shared" si="339"/>
        <v>0</v>
      </c>
      <c r="T284" s="68">
        <f t="shared" si="340"/>
        <v>0</v>
      </c>
      <c r="V284" s="91"/>
      <c r="X284" s="68">
        <f t="shared" si="341"/>
        <v>0</v>
      </c>
      <c r="Z284" s="72">
        <f t="shared" si="342"/>
        <v>0</v>
      </c>
      <c r="AB284" s="72" t="e">
        <f t="shared" si="327"/>
        <v>#REF!</v>
      </c>
      <c r="AD284" s="69"/>
      <c r="AF284" s="71">
        <v>271</v>
      </c>
      <c r="AG284" s="68">
        <f t="shared" si="343"/>
        <v>0</v>
      </c>
      <c r="AI284" s="68">
        <f t="shared" si="344"/>
        <v>0</v>
      </c>
      <c r="AK284" s="91"/>
      <c r="AM284" s="68">
        <f t="shared" si="345"/>
        <v>0</v>
      </c>
      <c r="AO284" s="72">
        <f t="shared" si="346"/>
        <v>0</v>
      </c>
      <c r="AQ284" s="72" t="e">
        <f t="shared" si="328"/>
        <v>#REF!</v>
      </c>
      <c r="AS284" s="69"/>
      <c r="AU284" s="71">
        <v>271</v>
      </c>
      <c r="AV284" s="68">
        <f t="shared" si="347"/>
        <v>0</v>
      </c>
      <c r="AX284" s="68">
        <f t="shared" si="348"/>
        <v>0</v>
      </c>
      <c r="AZ284" s="91"/>
      <c r="BB284" s="68">
        <f t="shared" si="349"/>
        <v>0</v>
      </c>
      <c r="BD284" s="72">
        <f t="shared" si="350"/>
        <v>0</v>
      </c>
      <c r="BF284" s="72" t="e">
        <f t="shared" si="329"/>
        <v>#REF!</v>
      </c>
      <c r="BG284" s="72"/>
      <c r="BH284" s="71">
        <v>271</v>
      </c>
      <c r="BI284" s="68">
        <f t="shared" si="351"/>
        <v>0</v>
      </c>
      <c r="BJ284" s="132"/>
      <c r="BK284" s="68">
        <f t="shared" si="352"/>
        <v>0</v>
      </c>
      <c r="BL284" s="132"/>
      <c r="BM284" s="91"/>
      <c r="BN284" s="132"/>
      <c r="BO284" s="68">
        <f t="shared" si="353"/>
        <v>0</v>
      </c>
      <c r="BP284" s="132"/>
      <c r="BQ284" s="72">
        <f t="shared" si="354"/>
        <v>0</v>
      </c>
      <c r="BR284" s="132"/>
      <c r="BS284" s="72">
        <f t="shared" si="330"/>
        <v>0</v>
      </c>
      <c r="BT284" s="72"/>
      <c r="BU284" s="326">
        <f t="shared" si="383"/>
        <v>0</v>
      </c>
      <c r="BV284" s="326">
        <f t="shared" si="355"/>
        <v>0</v>
      </c>
      <c r="BW284" s="326">
        <f t="shared" si="356"/>
        <v>0</v>
      </c>
      <c r="BX284" s="326">
        <f t="shared" si="357"/>
        <v>0</v>
      </c>
      <c r="BY284" s="326">
        <f t="shared" si="358"/>
        <v>0</v>
      </c>
      <c r="BZ284" s="326">
        <f t="shared" si="384"/>
        <v>0</v>
      </c>
      <c r="CA284" s="329">
        <f t="shared" si="359"/>
        <v>0</v>
      </c>
      <c r="CB284" s="132"/>
      <c r="CC284" s="71">
        <v>271</v>
      </c>
      <c r="CD284" s="68">
        <f t="shared" si="360"/>
        <v>0</v>
      </c>
      <c r="CE284" s="132"/>
      <c r="CF284" s="68">
        <f t="shared" si="361"/>
        <v>0</v>
      </c>
      <c r="CG284" s="132"/>
      <c r="CH284" s="91"/>
      <c r="CI284" s="132"/>
      <c r="CJ284" s="68">
        <f t="shared" si="362"/>
        <v>0</v>
      </c>
      <c r="CK284" s="132"/>
      <c r="CL284" s="72">
        <f t="shared" si="363"/>
        <v>0</v>
      </c>
      <c r="CM284" s="132"/>
      <c r="CN284" s="72">
        <f t="shared" si="331"/>
        <v>0</v>
      </c>
      <c r="CO284" s="132"/>
      <c r="CP284" s="326">
        <f t="shared" si="385"/>
        <v>0</v>
      </c>
      <c r="CQ284" s="326">
        <f t="shared" si="386"/>
        <v>0</v>
      </c>
      <c r="CR284" s="326">
        <f t="shared" si="387"/>
        <v>0</v>
      </c>
      <c r="CS284" s="326">
        <f t="shared" si="364"/>
        <v>0</v>
      </c>
      <c r="CT284" s="326">
        <f t="shared" si="365"/>
        <v>0</v>
      </c>
      <c r="CU284" s="326">
        <f t="shared" si="388"/>
        <v>0</v>
      </c>
      <c r="CV284" s="329">
        <f t="shared" si="366"/>
        <v>0</v>
      </c>
      <c r="CW284" s="69"/>
      <c r="CX284" s="71">
        <v>271</v>
      </c>
      <c r="CY284" s="68">
        <f t="shared" si="367"/>
        <v>0</v>
      </c>
      <c r="CZ284" s="132"/>
      <c r="DA284" s="68">
        <f t="shared" si="368"/>
        <v>0</v>
      </c>
      <c r="DB284" s="132"/>
      <c r="DC284" s="91"/>
      <c r="DD284" s="132"/>
      <c r="DE284" s="68">
        <f t="shared" si="369"/>
        <v>0</v>
      </c>
      <c r="DF284" s="132"/>
      <c r="DG284" s="72">
        <f t="shared" si="370"/>
        <v>0</v>
      </c>
      <c r="DH284" s="132"/>
      <c r="DI284" s="72">
        <f t="shared" si="332"/>
        <v>0</v>
      </c>
      <c r="DJ284" s="72"/>
      <c r="DK284" s="326">
        <f t="shared" si="389"/>
        <v>0</v>
      </c>
      <c r="DL284" s="326">
        <f t="shared" si="390"/>
        <v>0</v>
      </c>
      <c r="DM284" s="326">
        <f t="shared" si="371"/>
        <v>0</v>
      </c>
      <c r="DN284" s="326">
        <f t="shared" si="372"/>
        <v>0</v>
      </c>
      <c r="DO284" s="326">
        <f t="shared" si="373"/>
        <v>0</v>
      </c>
      <c r="DP284" s="326">
        <f t="shared" si="391"/>
        <v>0</v>
      </c>
      <c r="DQ284" s="329">
        <f t="shared" si="392"/>
        <v>0</v>
      </c>
      <c r="DR284" s="72"/>
      <c r="DS284" s="372">
        <v>271</v>
      </c>
      <c r="DT284" s="68">
        <f t="shared" si="374"/>
        <v>0</v>
      </c>
      <c r="DV284" s="68">
        <f t="shared" si="375"/>
        <v>0</v>
      </c>
      <c r="DX284" s="91"/>
      <c r="DZ284" s="68">
        <f t="shared" si="376"/>
        <v>0</v>
      </c>
      <c r="EA284" s="132"/>
      <c r="EB284" s="72">
        <f t="shared" si="377"/>
        <v>0</v>
      </c>
      <c r="EC284" s="132"/>
      <c r="ED284" s="72">
        <f t="shared" si="333"/>
        <v>0</v>
      </c>
      <c r="EF284" s="364">
        <f t="shared" si="393"/>
        <v>0</v>
      </c>
      <c r="EG284" s="95">
        <f t="shared" si="394"/>
        <v>0</v>
      </c>
      <c r="EH284" s="379">
        <f>(INDEX('30 year Cash Flow'!$H$50:$AK$50,1,'Monthly Loan Amortization'!A284)/12)*$DV$9</f>
        <v>0</v>
      </c>
      <c r="EI284" s="326">
        <f t="shared" si="395"/>
        <v>0</v>
      </c>
      <c r="EJ284" s="326">
        <f t="shared" si="321"/>
        <v>0</v>
      </c>
      <c r="EK284" s="326">
        <f t="shared" si="396"/>
        <v>0</v>
      </c>
      <c r="EL284" s="329">
        <f t="shared" si="324"/>
        <v>0</v>
      </c>
      <c r="EM284" s="329"/>
      <c r="EN284" s="372">
        <v>271</v>
      </c>
      <c r="EO284" s="95">
        <f t="shared" si="378"/>
        <v>0</v>
      </c>
      <c r="EP284" s="132"/>
      <c r="EQ284" s="95">
        <f t="shared" si="379"/>
        <v>0</v>
      </c>
      <c r="ER284" s="132"/>
      <c r="ES284" s="91"/>
      <c r="ET284" s="132"/>
      <c r="EU284" s="95">
        <f t="shared" si="380"/>
        <v>0</v>
      </c>
      <c r="EV284" s="132"/>
      <c r="EW284" s="327">
        <f t="shared" si="381"/>
        <v>0</v>
      </c>
      <c r="EX284" s="132"/>
      <c r="EY284" s="327">
        <f t="shared" si="334"/>
        <v>0</v>
      </c>
      <c r="EZ284" s="132"/>
      <c r="FA284" s="364">
        <f t="shared" si="397"/>
        <v>0</v>
      </c>
      <c r="FB284" s="95">
        <f t="shared" si="398"/>
        <v>0</v>
      </c>
      <c r="FC284" s="379">
        <f>(INDEX('30 year Cash Flow'!$H$50:$AK$50,1,'Monthly Loan Amortization'!A284)/12)*$EQ$9</f>
        <v>0</v>
      </c>
      <c r="FD284" s="326">
        <f t="shared" si="322"/>
        <v>0</v>
      </c>
      <c r="FE284" s="326">
        <f t="shared" si="323"/>
        <v>0</v>
      </c>
      <c r="FF284" s="326">
        <f t="shared" si="399"/>
        <v>0</v>
      </c>
      <c r="FG284" s="329">
        <f t="shared" si="325"/>
        <v>0</v>
      </c>
    </row>
    <row r="285" spans="1:163" x14ac:dyDescent="0.25">
      <c r="A285" s="132">
        <f t="shared" si="382"/>
        <v>23</v>
      </c>
      <c r="B285" s="71">
        <v>272</v>
      </c>
      <c r="C285" s="68">
        <f t="shared" si="335"/>
        <v>0</v>
      </c>
      <c r="E285" s="68">
        <f t="shared" si="336"/>
        <v>0</v>
      </c>
      <c r="G285" s="91"/>
      <c r="I285" s="68">
        <f t="shared" si="337"/>
        <v>0</v>
      </c>
      <c r="K285" s="72">
        <f t="shared" si="338"/>
        <v>0</v>
      </c>
      <c r="M285" s="72">
        <f t="shared" si="326"/>
        <v>0</v>
      </c>
      <c r="N285" s="66"/>
      <c r="O285" s="69"/>
      <c r="Q285" s="71">
        <v>272</v>
      </c>
      <c r="R285" s="68">
        <f t="shared" si="339"/>
        <v>0</v>
      </c>
      <c r="T285" s="68">
        <f t="shared" si="340"/>
        <v>0</v>
      </c>
      <c r="V285" s="91"/>
      <c r="X285" s="68">
        <f t="shared" si="341"/>
        <v>0</v>
      </c>
      <c r="Z285" s="72">
        <f t="shared" si="342"/>
        <v>0</v>
      </c>
      <c r="AB285" s="72" t="e">
        <f t="shared" si="327"/>
        <v>#REF!</v>
      </c>
      <c r="AD285" s="69"/>
      <c r="AF285" s="71">
        <v>272</v>
      </c>
      <c r="AG285" s="68">
        <f t="shared" si="343"/>
        <v>0</v>
      </c>
      <c r="AI285" s="68">
        <f t="shared" si="344"/>
        <v>0</v>
      </c>
      <c r="AK285" s="91"/>
      <c r="AM285" s="68">
        <f t="shared" si="345"/>
        <v>0</v>
      </c>
      <c r="AO285" s="72">
        <f t="shared" si="346"/>
        <v>0</v>
      </c>
      <c r="AQ285" s="72" t="e">
        <f t="shared" si="328"/>
        <v>#REF!</v>
      </c>
      <c r="AS285" s="69"/>
      <c r="AU285" s="71">
        <v>272</v>
      </c>
      <c r="AV285" s="68">
        <f t="shared" si="347"/>
        <v>0</v>
      </c>
      <c r="AX285" s="68">
        <f t="shared" si="348"/>
        <v>0</v>
      </c>
      <c r="AZ285" s="91"/>
      <c r="BB285" s="68">
        <f t="shared" si="349"/>
        <v>0</v>
      </c>
      <c r="BD285" s="72">
        <f t="shared" si="350"/>
        <v>0</v>
      </c>
      <c r="BF285" s="72" t="e">
        <f t="shared" si="329"/>
        <v>#REF!</v>
      </c>
      <c r="BG285" s="72"/>
      <c r="BH285" s="71">
        <v>272</v>
      </c>
      <c r="BI285" s="68">
        <f t="shared" si="351"/>
        <v>0</v>
      </c>
      <c r="BJ285" s="132"/>
      <c r="BK285" s="68">
        <f t="shared" si="352"/>
        <v>0</v>
      </c>
      <c r="BL285" s="132"/>
      <c r="BM285" s="91"/>
      <c r="BN285" s="132"/>
      <c r="BO285" s="68">
        <f t="shared" si="353"/>
        <v>0</v>
      </c>
      <c r="BP285" s="132"/>
      <c r="BQ285" s="72">
        <f t="shared" si="354"/>
        <v>0</v>
      </c>
      <c r="BR285" s="132"/>
      <c r="BS285" s="72">
        <f t="shared" si="330"/>
        <v>0</v>
      </c>
      <c r="BT285" s="72"/>
      <c r="BU285" s="326">
        <f t="shared" si="383"/>
        <v>0</v>
      </c>
      <c r="BV285" s="326">
        <f t="shared" si="355"/>
        <v>0</v>
      </c>
      <c r="BW285" s="326">
        <f t="shared" si="356"/>
        <v>0</v>
      </c>
      <c r="BX285" s="326">
        <f t="shared" si="357"/>
        <v>0</v>
      </c>
      <c r="BY285" s="326">
        <f t="shared" si="358"/>
        <v>0</v>
      </c>
      <c r="BZ285" s="326">
        <f t="shared" si="384"/>
        <v>0</v>
      </c>
      <c r="CA285" s="329">
        <f t="shared" si="359"/>
        <v>0</v>
      </c>
      <c r="CB285" s="132"/>
      <c r="CC285" s="71">
        <v>272</v>
      </c>
      <c r="CD285" s="68">
        <f t="shared" si="360"/>
        <v>0</v>
      </c>
      <c r="CE285" s="132"/>
      <c r="CF285" s="68">
        <f t="shared" si="361"/>
        <v>0</v>
      </c>
      <c r="CG285" s="132"/>
      <c r="CH285" s="91"/>
      <c r="CI285" s="132"/>
      <c r="CJ285" s="68">
        <f t="shared" si="362"/>
        <v>0</v>
      </c>
      <c r="CK285" s="132"/>
      <c r="CL285" s="72">
        <f t="shared" si="363"/>
        <v>0</v>
      </c>
      <c r="CM285" s="132"/>
      <c r="CN285" s="72">
        <f t="shared" si="331"/>
        <v>0</v>
      </c>
      <c r="CO285" s="132"/>
      <c r="CP285" s="326">
        <f t="shared" si="385"/>
        <v>0</v>
      </c>
      <c r="CQ285" s="326">
        <f t="shared" si="386"/>
        <v>0</v>
      </c>
      <c r="CR285" s="326">
        <f t="shared" si="387"/>
        <v>0</v>
      </c>
      <c r="CS285" s="326">
        <f t="shared" si="364"/>
        <v>0</v>
      </c>
      <c r="CT285" s="326">
        <f t="shared" si="365"/>
        <v>0</v>
      </c>
      <c r="CU285" s="326">
        <f t="shared" si="388"/>
        <v>0</v>
      </c>
      <c r="CV285" s="329">
        <f t="shared" si="366"/>
        <v>0</v>
      </c>
      <c r="CW285" s="69"/>
      <c r="CX285" s="71">
        <v>272</v>
      </c>
      <c r="CY285" s="68">
        <f t="shared" si="367"/>
        <v>0</v>
      </c>
      <c r="CZ285" s="132"/>
      <c r="DA285" s="68">
        <f t="shared" si="368"/>
        <v>0</v>
      </c>
      <c r="DB285" s="132"/>
      <c r="DC285" s="91"/>
      <c r="DD285" s="132"/>
      <c r="DE285" s="68">
        <f t="shared" si="369"/>
        <v>0</v>
      </c>
      <c r="DF285" s="132"/>
      <c r="DG285" s="72">
        <f t="shared" si="370"/>
        <v>0</v>
      </c>
      <c r="DH285" s="132"/>
      <c r="DI285" s="72">
        <f t="shared" si="332"/>
        <v>0</v>
      </c>
      <c r="DJ285" s="72"/>
      <c r="DK285" s="326">
        <f t="shared" si="389"/>
        <v>0</v>
      </c>
      <c r="DL285" s="326">
        <f t="shared" si="390"/>
        <v>0</v>
      </c>
      <c r="DM285" s="326">
        <f t="shared" si="371"/>
        <v>0</v>
      </c>
      <c r="DN285" s="326">
        <f t="shared" si="372"/>
        <v>0</v>
      </c>
      <c r="DO285" s="326">
        <f t="shared" si="373"/>
        <v>0</v>
      </c>
      <c r="DP285" s="326">
        <f t="shared" si="391"/>
        <v>0</v>
      </c>
      <c r="DQ285" s="329">
        <f t="shared" si="392"/>
        <v>0</v>
      </c>
      <c r="DR285" s="72"/>
      <c r="DS285" s="372">
        <v>272</v>
      </c>
      <c r="DT285" s="68">
        <f t="shared" si="374"/>
        <v>0</v>
      </c>
      <c r="DV285" s="68">
        <f t="shared" si="375"/>
        <v>0</v>
      </c>
      <c r="DX285" s="91"/>
      <c r="DZ285" s="68">
        <f t="shared" si="376"/>
        <v>0</v>
      </c>
      <c r="EA285" s="132"/>
      <c r="EB285" s="72">
        <f t="shared" si="377"/>
        <v>0</v>
      </c>
      <c r="EC285" s="132"/>
      <c r="ED285" s="72">
        <f t="shared" si="333"/>
        <v>0</v>
      </c>
      <c r="EF285" s="364">
        <f t="shared" si="393"/>
        <v>0</v>
      </c>
      <c r="EG285" s="95">
        <f t="shared" si="394"/>
        <v>0</v>
      </c>
      <c r="EH285" s="379">
        <f>(INDEX('30 year Cash Flow'!$H$50:$AK$50,1,'Monthly Loan Amortization'!A285)/12)*$DV$9</f>
        <v>0</v>
      </c>
      <c r="EI285" s="326">
        <f t="shared" si="395"/>
        <v>0</v>
      </c>
      <c r="EJ285" s="326">
        <f t="shared" si="321"/>
        <v>0</v>
      </c>
      <c r="EK285" s="326">
        <f t="shared" si="396"/>
        <v>0</v>
      </c>
      <c r="EL285" s="329">
        <f t="shared" si="324"/>
        <v>0</v>
      </c>
      <c r="EM285" s="329"/>
      <c r="EN285" s="372">
        <v>272</v>
      </c>
      <c r="EO285" s="95">
        <f t="shared" si="378"/>
        <v>0</v>
      </c>
      <c r="EP285" s="132"/>
      <c r="EQ285" s="95">
        <f t="shared" si="379"/>
        <v>0</v>
      </c>
      <c r="ER285" s="132"/>
      <c r="ES285" s="91"/>
      <c r="ET285" s="132"/>
      <c r="EU285" s="95">
        <f t="shared" si="380"/>
        <v>0</v>
      </c>
      <c r="EV285" s="132"/>
      <c r="EW285" s="327">
        <f t="shared" si="381"/>
        <v>0</v>
      </c>
      <c r="EX285" s="132"/>
      <c r="EY285" s="327">
        <f t="shared" si="334"/>
        <v>0</v>
      </c>
      <c r="EZ285" s="132"/>
      <c r="FA285" s="364">
        <f t="shared" si="397"/>
        <v>0</v>
      </c>
      <c r="FB285" s="95">
        <f t="shared" si="398"/>
        <v>0</v>
      </c>
      <c r="FC285" s="379">
        <f>(INDEX('30 year Cash Flow'!$H$50:$AK$50,1,'Monthly Loan Amortization'!A285)/12)*$EQ$9</f>
        <v>0</v>
      </c>
      <c r="FD285" s="326">
        <f t="shared" si="322"/>
        <v>0</v>
      </c>
      <c r="FE285" s="326">
        <f t="shared" si="323"/>
        <v>0</v>
      </c>
      <c r="FF285" s="326">
        <f t="shared" si="399"/>
        <v>0</v>
      </c>
      <c r="FG285" s="329">
        <f t="shared" si="325"/>
        <v>0</v>
      </c>
    </row>
    <row r="286" spans="1:163" x14ac:dyDescent="0.25">
      <c r="A286" s="132">
        <f t="shared" si="382"/>
        <v>23</v>
      </c>
      <c r="B286" s="71">
        <v>273</v>
      </c>
      <c r="C286" s="68">
        <f t="shared" si="335"/>
        <v>0</v>
      </c>
      <c r="E286" s="68">
        <f t="shared" si="336"/>
        <v>0</v>
      </c>
      <c r="G286" s="91"/>
      <c r="I286" s="68">
        <f t="shared" si="337"/>
        <v>0</v>
      </c>
      <c r="K286" s="72">
        <f t="shared" si="338"/>
        <v>0</v>
      </c>
      <c r="M286" s="72">
        <f t="shared" si="326"/>
        <v>0</v>
      </c>
      <c r="N286" s="66"/>
      <c r="O286" s="69"/>
      <c r="Q286" s="71">
        <v>273</v>
      </c>
      <c r="R286" s="68">
        <f t="shared" si="339"/>
        <v>0</v>
      </c>
      <c r="T286" s="68">
        <f t="shared" si="340"/>
        <v>0</v>
      </c>
      <c r="V286" s="91"/>
      <c r="X286" s="68">
        <f t="shared" si="341"/>
        <v>0</v>
      </c>
      <c r="Z286" s="72">
        <f t="shared" si="342"/>
        <v>0</v>
      </c>
      <c r="AB286" s="72" t="e">
        <f t="shared" si="327"/>
        <v>#REF!</v>
      </c>
      <c r="AD286" s="69"/>
      <c r="AF286" s="71">
        <v>273</v>
      </c>
      <c r="AG286" s="68">
        <f t="shared" si="343"/>
        <v>0</v>
      </c>
      <c r="AI286" s="68">
        <f t="shared" si="344"/>
        <v>0</v>
      </c>
      <c r="AK286" s="91"/>
      <c r="AM286" s="68">
        <f t="shared" si="345"/>
        <v>0</v>
      </c>
      <c r="AO286" s="72">
        <f t="shared" si="346"/>
        <v>0</v>
      </c>
      <c r="AQ286" s="72" t="e">
        <f t="shared" si="328"/>
        <v>#REF!</v>
      </c>
      <c r="AS286" s="69"/>
      <c r="AU286" s="71">
        <v>273</v>
      </c>
      <c r="AV286" s="68">
        <f t="shared" si="347"/>
        <v>0</v>
      </c>
      <c r="AX286" s="68">
        <f t="shared" si="348"/>
        <v>0</v>
      </c>
      <c r="AZ286" s="91"/>
      <c r="BB286" s="68">
        <f t="shared" si="349"/>
        <v>0</v>
      </c>
      <c r="BD286" s="72">
        <f t="shared" si="350"/>
        <v>0</v>
      </c>
      <c r="BF286" s="72" t="e">
        <f t="shared" si="329"/>
        <v>#REF!</v>
      </c>
      <c r="BG286" s="72"/>
      <c r="BH286" s="71">
        <v>273</v>
      </c>
      <c r="BI286" s="68">
        <f t="shared" si="351"/>
        <v>0</v>
      </c>
      <c r="BJ286" s="132"/>
      <c r="BK286" s="68">
        <f t="shared" si="352"/>
        <v>0</v>
      </c>
      <c r="BL286" s="132"/>
      <c r="BM286" s="91"/>
      <c r="BN286" s="132"/>
      <c r="BO286" s="68">
        <f t="shared" si="353"/>
        <v>0</v>
      </c>
      <c r="BP286" s="132"/>
      <c r="BQ286" s="72">
        <f t="shared" si="354"/>
        <v>0</v>
      </c>
      <c r="BR286" s="132"/>
      <c r="BS286" s="72">
        <f t="shared" si="330"/>
        <v>0</v>
      </c>
      <c r="BT286" s="72"/>
      <c r="BU286" s="326">
        <f t="shared" si="383"/>
        <v>0</v>
      </c>
      <c r="BV286" s="326">
        <f t="shared" si="355"/>
        <v>0</v>
      </c>
      <c r="BW286" s="326">
        <f t="shared" si="356"/>
        <v>0</v>
      </c>
      <c r="BX286" s="326">
        <f t="shared" si="357"/>
        <v>0</v>
      </c>
      <c r="BY286" s="326">
        <f t="shared" si="358"/>
        <v>0</v>
      </c>
      <c r="BZ286" s="326">
        <f t="shared" si="384"/>
        <v>0</v>
      </c>
      <c r="CA286" s="329">
        <f t="shared" si="359"/>
        <v>0</v>
      </c>
      <c r="CB286" s="132"/>
      <c r="CC286" s="71">
        <v>273</v>
      </c>
      <c r="CD286" s="68">
        <f t="shared" si="360"/>
        <v>0</v>
      </c>
      <c r="CE286" s="132"/>
      <c r="CF286" s="68">
        <f t="shared" si="361"/>
        <v>0</v>
      </c>
      <c r="CG286" s="132"/>
      <c r="CH286" s="91"/>
      <c r="CI286" s="132"/>
      <c r="CJ286" s="68">
        <f t="shared" si="362"/>
        <v>0</v>
      </c>
      <c r="CK286" s="132"/>
      <c r="CL286" s="72">
        <f t="shared" si="363"/>
        <v>0</v>
      </c>
      <c r="CM286" s="132"/>
      <c r="CN286" s="72">
        <f t="shared" si="331"/>
        <v>0</v>
      </c>
      <c r="CO286" s="132"/>
      <c r="CP286" s="326">
        <f t="shared" si="385"/>
        <v>0</v>
      </c>
      <c r="CQ286" s="326">
        <f t="shared" si="386"/>
        <v>0</v>
      </c>
      <c r="CR286" s="326">
        <f t="shared" si="387"/>
        <v>0</v>
      </c>
      <c r="CS286" s="326">
        <f t="shared" si="364"/>
        <v>0</v>
      </c>
      <c r="CT286" s="326">
        <f t="shared" si="365"/>
        <v>0</v>
      </c>
      <c r="CU286" s="326">
        <f t="shared" si="388"/>
        <v>0</v>
      </c>
      <c r="CV286" s="329">
        <f t="shared" si="366"/>
        <v>0</v>
      </c>
      <c r="CW286" s="69"/>
      <c r="CX286" s="71">
        <v>273</v>
      </c>
      <c r="CY286" s="68">
        <f t="shared" si="367"/>
        <v>0</v>
      </c>
      <c r="CZ286" s="132"/>
      <c r="DA286" s="68">
        <f t="shared" si="368"/>
        <v>0</v>
      </c>
      <c r="DB286" s="132"/>
      <c r="DC286" s="91"/>
      <c r="DD286" s="132"/>
      <c r="DE286" s="68">
        <f t="shared" si="369"/>
        <v>0</v>
      </c>
      <c r="DF286" s="132"/>
      <c r="DG286" s="72">
        <f t="shared" si="370"/>
        <v>0</v>
      </c>
      <c r="DH286" s="132"/>
      <c r="DI286" s="72">
        <f t="shared" si="332"/>
        <v>0</v>
      </c>
      <c r="DJ286" s="72"/>
      <c r="DK286" s="326">
        <f t="shared" si="389"/>
        <v>0</v>
      </c>
      <c r="DL286" s="326">
        <f t="shared" si="390"/>
        <v>0</v>
      </c>
      <c r="DM286" s="326">
        <f t="shared" si="371"/>
        <v>0</v>
      </c>
      <c r="DN286" s="326">
        <f t="shared" si="372"/>
        <v>0</v>
      </c>
      <c r="DO286" s="326">
        <f t="shared" si="373"/>
        <v>0</v>
      </c>
      <c r="DP286" s="326">
        <f t="shared" si="391"/>
        <v>0</v>
      </c>
      <c r="DQ286" s="329">
        <f t="shared" si="392"/>
        <v>0</v>
      </c>
      <c r="DR286" s="72"/>
      <c r="DS286" s="372">
        <v>273</v>
      </c>
      <c r="DT286" s="68">
        <f t="shared" si="374"/>
        <v>0</v>
      </c>
      <c r="DV286" s="68">
        <f t="shared" si="375"/>
        <v>0</v>
      </c>
      <c r="DX286" s="91"/>
      <c r="DZ286" s="68">
        <f t="shared" si="376"/>
        <v>0</v>
      </c>
      <c r="EA286" s="132"/>
      <c r="EB286" s="72">
        <f t="shared" si="377"/>
        <v>0</v>
      </c>
      <c r="EC286" s="132"/>
      <c r="ED286" s="72">
        <f t="shared" si="333"/>
        <v>0</v>
      </c>
      <c r="EF286" s="364">
        <f t="shared" si="393"/>
        <v>0</v>
      </c>
      <c r="EG286" s="95">
        <f t="shared" si="394"/>
        <v>0</v>
      </c>
      <c r="EH286" s="379">
        <f>(INDEX('30 year Cash Flow'!$H$50:$AK$50,1,'Monthly Loan Amortization'!A286)/12)*$DV$9</f>
        <v>0</v>
      </c>
      <c r="EI286" s="326">
        <f t="shared" si="395"/>
        <v>0</v>
      </c>
      <c r="EJ286" s="326">
        <f t="shared" si="321"/>
        <v>0</v>
      </c>
      <c r="EK286" s="326">
        <f t="shared" si="396"/>
        <v>0</v>
      </c>
      <c r="EL286" s="329">
        <f t="shared" si="324"/>
        <v>0</v>
      </c>
      <c r="EM286" s="329"/>
      <c r="EN286" s="372">
        <v>273</v>
      </c>
      <c r="EO286" s="95">
        <f t="shared" si="378"/>
        <v>0</v>
      </c>
      <c r="EP286" s="132"/>
      <c r="EQ286" s="95">
        <f t="shared" si="379"/>
        <v>0</v>
      </c>
      <c r="ER286" s="132"/>
      <c r="ES286" s="91"/>
      <c r="ET286" s="132"/>
      <c r="EU286" s="95">
        <f t="shared" si="380"/>
        <v>0</v>
      </c>
      <c r="EV286" s="132"/>
      <c r="EW286" s="327">
        <f t="shared" si="381"/>
        <v>0</v>
      </c>
      <c r="EX286" s="132"/>
      <c r="EY286" s="327">
        <f t="shared" si="334"/>
        <v>0</v>
      </c>
      <c r="EZ286" s="132"/>
      <c r="FA286" s="364">
        <f t="shared" si="397"/>
        <v>0</v>
      </c>
      <c r="FB286" s="95">
        <f t="shared" si="398"/>
        <v>0</v>
      </c>
      <c r="FC286" s="379">
        <f>(INDEX('30 year Cash Flow'!$H$50:$AK$50,1,'Monthly Loan Amortization'!A286)/12)*$EQ$9</f>
        <v>0</v>
      </c>
      <c r="FD286" s="326">
        <f t="shared" si="322"/>
        <v>0</v>
      </c>
      <c r="FE286" s="326">
        <f t="shared" si="323"/>
        <v>0</v>
      </c>
      <c r="FF286" s="326">
        <f t="shared" si="399"/>
        <v>0</v>
      </c>
      <c r="FG286" s="329">
        <f t="shared" si="325"/>
        <v>0</v>
      </c>
    </row>
    <row r="287" spans="1:163" x14ac:dyDescent="0.25">
      <c r="A287" s="132">
        <f t="shared" si="382"/>
        <v>23</v>
      </c>
      <c r="B287" s="71">
        <v>274</v>
      </c>
      <c r="C287" s="68">
        <f t="shared" si="335"/>
        <v>0</v>
      </c>
      <c r="E287" s="68">
        <f t="shared" si="336"/>
        <v>0</v>
      </c>
      <c r="G287" s="91"/>
      <c r="I287" s="68">
        <f t="shared" si="337"/>
        <v>0</v>
      </c>
      <c r="K287" s="72">
        <f t="shared" si="338"/>
        <v>0</v>
      </c>
      <c r="M287" s="72">
        <f t="shared" si="326"/>
        <v>0</v>
      </c>
      <c r="N287" s="66"/>
      <c r="O287" s="69"/>
      <c r="Q287" s="71">
        <v>274</v>
      </c>
      <c r="R287" s="68">
        <f t="shared" si="339"/>
        <v>0</v>
      </c>
      <c r="T287" s="68">
        <f t="shared" si="340"/>
        <v>0</v>
      </c>
      <c r="V287" s="91"/>
      <c r="X287" s="68">
        <f t="shared" si="341"/>
        <v>0</v>
      </c>
      <c r="Z287" s="72">
        <f t="shared" si="342"/>
        <v>0</v>
      </c>
      <c r="AB287" s="72" t="e">
        <f t="shared" si="327"/>
        <v>#REF!</v>
      </c>
      <c r="AD287" s="69"/>
      <c r="AF287" s="71">
        <v>274</v>
      </c>
      <c r="AG287" s="68">
        <f t="shared" si="343"/>
        <v>0</v>
      </c>
      <c r="AI287" s="68">
        <f t="shared" si="344"/>
        <v>0</v>
      </c>
      <c r="AK287" s="91"/>
      <c r="AM287" s="68">
        <f t="shared" si="345"/>
        <v>0</v>
      </c>
      <c r="AO287" s="72">
        <f t="shared" si="346"/>
        <v>0</v>
      </c>
      <c r="AQ287" s="72" t="e">
        <f t="shared" si="328"/>
        <v>#REF!</v>
      </c>
      <c r="AS287" s="69"/>
      <c r="AU287" s="71">
        <v>274</v>
      </c>
      <c r="AV287" s="68">
        <f t="shared" si="347"/>
        <v>0</v>
      </c>
      <c r="AX287" s="68">
        <f t="shared" si="348"/>
        <v>0</v>
      </c>
      <c r="AZ287" s="91"/>
      <c r="BB287" s="68">
        <f t="shared" si="349"/>
        <v>0</v>
      </c>
      <c r="BD287" s="72">
        <f t="shared" si="350"/>
        <v>0</v>
      </c>
      <c r="BF287" s="72" t="e">
        <f t="shared" si="329"/>
        <v>#REF!</v>
      </c>
      <c r="BG287" s="72"/>
      <c r="BH287" s="71">
        <v>274</v>
      </c>
      <c r="BI287" s="68">
        <f t="shared" si="351"/>
        <v>0</v>
      </c>
      <c r="BJ287" s="132"/>
      <c r="BK287" s="68">
        <f t="shared" si="352"/>
        <v>0</v>
      </c>
      <c r="BL287" s="132"/>
      <c r="BM287" s="91"/>
      <c r="BN287" s="132"/>
      <c r="BO287" s="68">
        <f t="shared" si="353"/>
        <v>0</v>
      </c>
      <c r="BP287" s="132"/>
      <c r="BQ287" s="72">
        <f t="shared" si="354"/>
        <v>0</v>
      </c>
      <c r="BR287" s="132"/>
      <c r="BS287" s="72">
        <f t="shared" si="330"/>
        <v>0</v>
      </c>
      <c r="BT287" s="72"/>
      <c r="BU287" s="326">
        <f t="shared" si="383"/>
        <v>0</v>
      </c>
      <c r="BV287" s="326">
        <f t="shared" si="355"/>
        <v>0</v>
      </c>
      <c r="BW287" s="326">
        <f t="shared" si="356"/>
        <v>0</v>
      </c>
      <c r="BX287" s="326">
        <f t="shared" si="357"/>
        <v>0</v>
      </c>
      <c r="BY287" s="326">
        <f t="shared" si="358"/>
        <v>0</v>
      </c>
      <c r="BZ287" s="326">
        <f t="shared" si="384"/>
        <v>0</v>
      </c>
      <c r="CA287" s="329">
        <f t="shared" si="359"/>
        <v>0</v>
      </c>
      <c r="CB287" s="132"/>
      <c r="CC287" s="71">
        <v>274</v>
      </c>
      <c r="CD287" s="68">
        <f t="shared" si="360"/>
        <v>0</v>
      </c>
      <c r="CE287" s="132"/>
      <c r="CF287" s="68">
        <f t="shared" si="361"/>
        <v>0</v>
      </c>
      <c r="CG287" s="132"/>
      <c r="CH287" s="91"/>
      <c r="CI287" s="132"/>
      <c r="CJ287" s="68">
        <f t="shared" si="362"/>
        <v>0</v>
      </c>
      <c r="CK287" s="132"/>
      <c r="CL287" s="72">
        <f t="shared" si="363"/>
        <v>0</v>
      </c>
      <c r="CM287" s="132"/>
      <c r="CN287" s="72">
        <f t="shared" si="331"/>
        <v>0</v>
      </c>
      <c r="CO287" s="132"/>
      <c r="CP287" s="326">
        <f t="shared" si="385"/>
        <v>0</v>
      </c>
      <c r="CQ287" s="326">
        <f t="shared" si="386"/>
        <v>0</v>
      </c>
      <c r="CR287" s="326">
        <f t="shared" si="387"/>
        <v>0</v>
      </c>
      <c r="CS287" s="326">
        <f t="shared" si="364"/>
        <v>0</v>
      </c>
      <c r="CT287" s="326">
        <f t="shared" si="365"/>
        <v>0</v>
      </c>
      <c r="CU287" s="326">
        <f t="shared" si="388"/>
        <v>0</v>
      </c>
      <c r="CV287" s="329">
        <f t="shared" si="366"/>
        <v>0</v>
      </c>
      <c r="CW287" s="69"/>
      <c r="CX287" s="71">
        <v>274</v>
      </c>
      <c r="CY287" s="68">
        <f t="shared" si="367"/>
        <v>0</v>
      </c>
      <c r="CZ287" s="132"/>
      <c r="DA287" s="68">
        <f t="shared" si="368"/>
        <v>0</v>
      </c>
      <c r="DB287" s="132"/>
      <c r="DC287" s="91"/>
      <c r="DD287" s="132"/>
      <c r="DE287" s="68">
        <f t="shared" si="369"/>
        <v>0</v>
      </c>
      <c r="DF287" s="132"/>
      <c r="DG287" s="72">
        <f t="shared" si="370"/>
        <v>0</v>
      </c>
      <c r="DH287" s="132"/>
      <c r="DI287" s="72">
        <f t="shared" si="332"/>
        <v>0</v>
      </c>
      <c r="DJ287" s="72"/>
      <c r="DK287" s="326">
        <f t="shared" si="389"/>
        <v>0</v>
      </c>
      <c r="DL287" s="326">
        <f t="shared" si="390"/>
        <v>0</v>
      </c>
      <c r="DM287" s="326">
        <f t="shared" si="371"/>
        <v>0</v>
      </c>
      <c r="DN287" s="326">
        <f t="shared" si="372"/>
        <v>0</v>
      </c>
      <c r="DO287" s="326">
        <f t="shared" si="373"/>
        <v>0</v>
      </c>
      <c r="DP287" s="326">
        <f t="shared" si="391"/>
        <v>0</v>
      </c>
      <c r="DQ287" s="329">
        <f t="shared" si="392"/>
        <v>0</v>
      </c>
      <c r="DR287" s="72"/>
      <c r="DS287" s="372">
        <v>274</v>
      </c>
      <c r="DT287" s="68">
        <f t="shared" si="374"/>
        <v>0</v>
      </c>
      <c r="DV287" s="68">
        <f t="shared" si="375"/>
        <v>0</v>
      </c>
      <c r="DX287" s="91"/>
      <c r="DZ287" s="68">
        <f t="shared" si="376"/>
        <v>0</v>
      </c>
      <c r="EA287" s="132"/>
      <c r="EB287" s="72">
        <f t="shared" si="377"/>
        <v>0</v>
      </c>
      <c r="EC287" s="132"/>
      <c r="ED287" s="72">
        <f t="shared" si="333"/>
        <v>0</v>
      </c>
      <c r="EF287" s="364">
        <f t="shared" si="393"/>
        <v>0</v>
      </c>
      <c r="EG287" s="95">
        <f t="shared" si="394"/>
        <v>0</v>
      </c>
      <c r="EH287" s="379">
        <f>(INDEX('30 year Cash Flow'!$H$50:$AK$50,1,'Monthly Loan Amortization'!A287)/12)*$DV$9</f>
        <v>0</v>
      </c>
      <c r="EI287" s="326">
        <f t="shared" si="395"/>
        <v>0</v>
      </c>
      <c r="EJ287" s="326">
        <f t="shared" si="321"/>
        <v>0</v>
      </c>
      <c r="EK287" s="326">
        <f t="shared" si="396"/>
        <v>0</v>
      </c>
      <c r="EL287" s="329">
        <f t="shared" si="324"/>
        <v>0</v>
      </c>
      <c r="EM287" s="329"/>
      <c r="EN287" s="372">
        <v>274</v>
      </c>
      <c r="EO287" s="95">
        <f t="shared" si="378"/>
        <v>0</v>
      </c>
      <c r="EP287" s="132"/>
      <c r="EQ287" s="95">
        <f t="shared" si="379"/>
        <v>0</v>
      </c>
      <c r="ER287" s="132"/>
      <c r="ES287" s="91"/>
      <c r="ET287" s="132"/>
      <c r="EU287" s="95">
        <f t="shared" si="380"/>
        <v>0</v>
      </c>
      <c r="EV287" s="132"/>
      <c r="EW287" s="327">
        <f t="shared" si="381"/>
        <v>0</v>
      </c>
      <c r="EX287" s="132"/>
      <c r="EY287" s="327">
        <f t="shared" si="334"/>
        <v>0</v>
      </c>
      <c r="EZ287" s="132"/>
      <c r="FA287" s="364">
        <f t="shared" si="397"/>
        <v>0</v>
      </c>
      <c r="FB287" s="95">
        <f t="shared" si="398"/>
        <v>0</v>
      </c>
      <c r="FC287" s="379">
        <f>(INDEX('30 year Cash Flow'!$H$50:$AK$50,1,'Monthly Loan Amortization'!A287)/12)*$EQ$9</f>
        <v>0</v>
      </c>
      <c r="FD287" s="326">
        <f t="shared" si="322"/>
        <v>0</v>
      </c>
      <c r="FE287" s="326">
        <f t="shared" si="323"/>
        <v>0</v>
      </c>
      <c r="FF287" s="326">
        <f t="shared" si="399"/>
        <v>0</v>
      </c>
      <c r="FG287" s="329">
        <f t="shared" si="325"/>
        <v>0</v>
      </c>
    </row>
    <row r="288" spans="1:163" x14ac:dyDescent="0.25">
      <c r="A288" s="132">
        <f t="shared" si="382"/>
        <v>23</v>
      </c>
      <c r="B288" s="71">
        <v>275</v>
      </c>
      <c r="C288" s="68">
        <f t="shared" si="335"/>
        <v>0</v>
      </c>
      <c r="E288" s="68">
        <f t="shared" si="336"/>
        <v>0</v>
      </c>
      <c r="G288" s="91"/>
      <c r="I288" s="68">
        <f t="shared" si="337"/>
        <v>0</v>
      </c>
      <c r="K288" s="72">
        <f t="shared" si="338"/>
        <v>0</v>
      </c>
      <c r="M288" s="72">
        <f t="shared" si="326"/>
        <v>0</v>
      </c>
      <c r="N288" s="66"/>
      <c r="O288" s="69"/>
      <c r="Q288" s="71">
        <v>275</v>
      </c>
      <c r="R288" s="68">
        <f t="shared" si="339"/>
        <v>0</v>
      </c>
      <c r="T288" s="68">
        <f t="shared" si="340"/>
        <v>0</v>
      </c>
      <c r="V288" s="91"/>
      <c r="X288" s="68">
        <f t="shared" si="341"/>
        <v>0</v>
      </c>
      <c r="Z288" s="72">
        <f t="shared" si="342"/>
        <v>0</v>
      </c>
      <c r="AB288" s="72" t="e">
        <f t="shared" si="327"/>
        <v>#REF!</v>
      </c>
      <c r="AD288" s="69"/>
      <c r="AF288" s="71">
        <v>275</v>
      </c>
      <c r="AG288" s="68">
        <f t="shared" si="343"/>
        <v>0</v>
      </c>
      <c r="AI288" s="68">
        <f t="shared" si="344"/>
        <v>0</v>
      </c>
      <c r="AK288" s="91"/>
      <c r="AM288" s="68">
        <f t="shared" si="345"/>
        <v>0</v>
      </c>
      <c r="AO288" s="72">
        <f t="shared" si="346"/>
        <v>0</v>
      </c>
      <c r="AQ288" s="72" t="e">
        <f t="shared" si="328"/>
        <v>#REF!</v>
      </c>
      <c r="AS288" s="69"/>
      <c r="AU288" s="71">
        <v>275</v>
      </c>
      <c r="AV288" s="68">
        <f t="shared" si="347"/>
        <v>0</v>
      </c>
      <c r="AX288" s="68">
        <f t="shared" si="348"/>
        <v>0</v>
      </c>
      <c r="AZ288" s="91"/>
      <c r="BB288" s="68">
        <f t="shared" si="349"/>
        <v>0</v>
      </c>
      <c r="BD288" s="72">
        <f t="shared" si="350"/>
        <v>0</v>
      </c>
      <c r="BF288" s="72" t="e">
        <f t="shared" si="329"/>
        <v>#REF!</v>
      </c>
      <c r="BG288" s="72"/>
      <c r="BH288" s="71">
        <v>275</v>
      </c>
      <c r="BI288" s="68">
        <f t="shared" si="351"/>
        <v>0</v>
      </c>
      <c r="BJ288" s="132"/>
      <c r="BK288" s="68">
        <f t="shared" si="352"/>
        <v>0</v>
      </c>
      <c r="BL288" s="132"/>
      <c r="BM288" s="91"/>
      <c r="BN288" s="132"/>
      <c r="BO288" s="68">
        <f t="shared" si="353"/>
        <v>0</v>
      </c>
      <c r="BP288" s="132"/>
      <c r="BQ288" s="72">
        <f t="shared" si="354"/>
        <v>0</v>
      </c>
      <c r="BR288" s="132"/>
      <c r="BS288" s="72">
        <f t="shared" si="330"/>
        <v>0</v>
      </c>
      <c r="BT288" s="72"/>
      <c r="BU288" s="326">
        <f t="shared" si="383"/>
        <v>0</v>
      </c>
      <c r="BV288" s="326">
        <f t="shared" si="355"/>
        <v>0</v>
      </c>
      <c r="BW288" s="326">
        <f t="shared" si="356"/>
        <v>0</v>
      </c>
      <c r="BX288" s="326">
        <f t="shared" si="357"/>
        <v>0</v>
      </c>
      <c r="BY288" s="326">
        <f t="shared" si="358"/>
        <v>0</v>
      </c>
      <c r="BZ288" s="326">
        <f t="shared" si="384"/>
        <v>0</v>
      </c>
      <c r="CA288" s="329">
        <f t="shared" si="359"/>
        <v>0</v>
      </c>
      <c r="CB288" s="132"/>
      <c r="CC288" s="71">
        <v>275</v>
      </c>
      <c r="CD288" s="68">
        <f t="shared" si="360"/>
        <v>0</v>
      </c>
      <c r="CE288" s="132"/>
      <c r="CF288" s="68">
        <f t="shared" si="361"/>
        <v>0</v>
      </c>
      <c r="CG288" s="132"/>
      <c r="CH288" s="91"/>
      <c r="CI288" s="132"/>
      <c r="CJ288" s="68">
        <f t="shared" si="362"/>
        <v>0</v>
      </c>
      <c r="CK288" s="132"/>
      <c r="CL288" s="72">
        <f t="shared" si="363"/>
        <v>0</v>
      </c>
      <c r="CM288" s="132"/>
      <c r="CN288" s="72">
        <f t="shared" si="331"/>
        <v>0</v>
      </c>
      <c r="CO288" s="132"/>
      <c r="CP288" s="326">
        <f t="shared" si="385"/>
        <v>0</v>
      </c>
      <c r="CQ288" s="326">
        <f t="shared" si="386"/>
        <v>0</v>
      </c>
      <c r="CR288" s="326">
        <f t="shared" si="387"/>
        <v>0</v>
      </c>
      <c r="CS288" s="326">
        <f t="shared" si="364"/>
        <v>0</v>
      </c>
      <c r="CT288" s="326">
        <f t="shared" si="365"/>
        <v>0</v>
      </c>
      <c r="CU288" s="326">
        <f t="shared" si="388"/>
        <v>0</v>
      </c>
      <c r="CV288" s="329">
        <f t="shared" si="366"/>
        <v>0</v>
      </c>
      <c r="CW288" s="69"/>
      <c r="CX288" s="71">
        <v>275</v>
      </c>
      <c r="CY288" s="68">
        <f t="shared" si="367"/>
        <v>0</v>
      </c>
      <c r="CZ288" s="132"/>
      <c r="DA288" s="68">
        <f t="shared" si="368"/>
        <v>0</v>
      </c>
      <c r="DB288" s="132"/>
      <c r="DC288" s="91"/>
      <c r="DD288" s="132"/>
      <c r="DE288" s="68">
        <f t="shared" si="369"/>
        <v>0</v>
      </c>
      <c r="DF288" s="132"/>
      <c r="DG288" s="72">
        <f t="shared" si="370"/>
        <v>0</v>
      </c>
      <c r="DH288" s="132"/>
      <c r="DI288" s="72">
        <f t="shared" si="332"/>
        <v>0</v>
      </c>
      <c r="DJ288" s="72"/>
      <c r="DK288" s="326">
        <f t="shared" si="389"/>
        <v>0</v>
      </c>
      <c r="DL288" s="326">
        <f t="shared" si="390"/>
        <v>0</v>
      </c>
      <c r="DM288" s="326">
        <f t="shared" si="371"/>
        <v>0</v>
      </c>
      <c r="DN288" s="326">
        <f t="shared" si="372"/>
        <v>0</v>
      </c>
      <c r="DO288" s="326">
        <f t="shared" si="373"/>
        <v>0</v>
      </c>
      <c r="DP288" s="326">
        <f t="shared" si="391"/>
        <v>0</v>
      </c>
      <c r="DQ288" s="329">
        <f t="shared" si="392"/>
        <v>0</v>
      </c>
      <c r="DR288" s="72"/>
      <c r="DS288" s="372">
        <v>275</v>
      </c>
      <c r="DT288" s="68">
        <f t="shared" si="374"/>
        <v>0</v>
      </c>
      <c r="DV288" s="68">
        <f t="shared" si="375"/>
        <v>0</v>
      </c>
      <c r="DX288" s="91"/>
      <c r="DZ288" s="68">
        <f t="shared" si="376"/>
        <v>0</v>
      </c>
      <c r="EA288" s="132"/>
      <c r="EB288" s="72">
        <f t="shared" si="377"/>
        <v>0</v>
      </c>
      <c r="EC288" s="132"/>
      <c r="ED288" s="72">
        <f t="shared" si="333"/>
        <v>0</v>
      </c>
      <c r="EF288" s="364">
        <f t="shared" si="393"/>
        <v>0</v>
      </c>
      <c r="EG288" s="95">
        <f t="shared" si="394"/>
        <v>0</v>
      </c>
      <c r="EH288" s="379">
        <f>(INDEX('30 year Cash Flow'!$H$50:$AK$50,1,'Monthly Loan Amortization'!A288)/12)*$DV$9</f>
        <v>0</v>
      </c>
      <c r="EI288" s="326">
        <f t="shared" si="395"/>
        <v>0</v>
      </c>
      <c r="EJ288" s="326">
        <f t="shared" si="321"/>
        <v>0</v>
      </c>
      <c r="EK288" s="326">
        <f t="shared" si="396"/>
        <v>0</v>
      </c>
      <c r="EL288" s="329">
        <f t="shared" si="324"/>
        <v>0</v>
      </c>
      <c r="EM288" s="329"/>
      <c r="EN288" s="372">
        <v>275</v>
      </c>
      <c r="EO288" s="95">
        <f t="shared" si="378"/>
        <v>0</v>
      </c>
      <c r="EP288" s="132"/>
      <c r="EQ288" s="95">
        <f t="shared" si="379"/>
        <v>0</v>
      </c>
      <c r="ER288" s="132"/>
      <c r="ES288" s="91"/>
      <c r="ET288" s="132"/>
      <c r="EU288" s="95">
        <f t="shared" si="380"/>
        <v>0</v>
      </c>
      <c r="EV288" s="132"/>
      <c r="EW288" s="327">
        <f t="shared" si="381"/>
        <v>0</v>
      </c>
      <c r="EX288" s="132"/>
      <c r="EY288" s="327">
        <f t="shared" si="334"/>
        <v>0</v>
      </c>
      <c r="EZ288" s="132"/>
      <c r="FA288" s="364">
        <f t="shared" si="397"/>
        <v>0</v>
      </c>
      <c r="FB288" s="95">
        <f t="shared" si="398"/>
        <v>0</v>
      </c>
      <c r="FC288" s="379">
        <f>(INDEX('30 year Cash Flow'!$H$50:$AK$50,1,'Monthly Loan Amortization'!A288)/12)*$EQ$9</f>
        <v>0</v>
      </c>
      <c r="FD288" s="326">
        <f t="shared" si="322"/>
        <v>0</v>
      </c>
      <c r="FE288" s="326">
        <f t="shared" si="323"/>
        <v>0</v>
      </c>
      <c r="FF288" s="326">
        <f t="shared" si="399"/>
        <v>0</v>
      </c>
      <c r="FG288" s="329">
        <f t="shared" si="325"/>
        <v>0</v>
      </c>
    </row>
    <row r="289" spans="1:163" x14ac:dyDescent="0.25">
      <c r="A289" s="132">
        <f t="shared" si="382"/>
        <v>23</v>
      </c>
      <c r="B289" s="71">
        <v>276</v>
      </c>
      <c r="C289" s="68">
        <f t="shared" si="335"/>
        <v>0</v>
      </c>
      <c r="E289" s="68">
        <f t="shared" si="336"/>
        <v>0</v>
      </c>
      <c r="G289" s="91"/>
      <c r="I289" s="68">
        <f t="shared" si="337"/>
        <v>0</v>
      </c>
      <c r="K289" s="72">
        <f t="shared" si="338"/>
        <v>0</v>
      </c>
      <c r="M289" s="72">
        <f t="shared" si="326"/>
        <v>0</v>
      </c>
      <c r="N289" s="66"/>
      <c r="O289" s="69"/>
      <c r="Q289" s="71">
        <v>276</v>
      </c>
      <c r="R289" s="68">
        <f t="shared" si="339"/>
        <v>0</v>
      </c>
      <c r="T289" s="68">
        <f t="shared" si="340"/>
        <v>0</v>
      </c>
      <c r="V289" s="91"/>
      <c r="X289" s="68">
        <f t="shared" si="341"/>
        <v>0</v>
      </c>
      <c r="Z289" s="72">
        <f t="shared" si="342"/>
        <v>0</v>
      </c>
      <c r="AB289" s="72" t="e">
        <f t="shared" si="327"/>
        <v>#REF!</v>
      </c>
      <c r="AD289" s="69"/>
      <c r="AF289" s="71">
        <v>276</v>
      </c>
      <c r="AG289" s="68">
        <f t="shared" si="343"/>
        <v>0</v>
      </c>
      <c r="AI289" s="68">
        <f t="shared" si="344"/>
        <v>0</v>
      </c>
      <c r="AK289" s="91"/>
      <c r="AM289" s="68">
        <f t="shared" si="345"/>
        <v>0</v>
      </c>
      <c r="AO289" s="72">
        <f t="shared" si="346"/>
        <v>0</v>
      </c>
      <c r="AQ289" s="72" t="e">
        <f t="shared" si="328"/>
        <v>#REF!</v>
      </c>
      <c r="AS289" s="69"/>
      <c r="AU289" s="71">
        <v>276</v>
      </c>
      <c r="AV289" s="68">
        <f t="shared" si="347"/>
        <v>0</v>
      </c>
      <c r="AX289" s="68">
        <f t="shared" si="348"/>
        <v>0</v>
      </c>
      <c r="AZ289" s="91"/>
      <c r="BB289" s="68">
        <f t="shared" si="349"/>
        <v>0</v>
      </c>
      <c r="BD289" s="72">
        <f t="shared" si="350"/>
        <v>0</v>
      </c>
      <c r="BF289" s="72" t="e">
        <f t="shared" si="329"/>
        <v>#REF!</v>
      </c>
      <c r="BG289" s="72"/>
      <c r="BH289" s="71">
        <v>276</v>
      </c>
      <c r="BI289" s="68">
        <f t="shared" si="351"/>
        <v>0</v>
      </c>
      <c r="BJ289" s="132"/>
      <c r="BK289" s="68">
        <f t="shared" si="352"/>
        <v>0</v>
      </c>
      <c r="BL289" s="132"/>
      <c r="BM289" s="91"/>
      <c r="BN289" s="132"/>
      <c r="BO289" s="68">
        <f t="shared" si="353"/>
        <v>0</v>
      </c>
      <c r="BP289" s="132"/>
      <c r="BQ289" s="72">
        <f t="shared" si="354"/>
        <v>0</v>
      </c>
      <c r="BR289" s="132"/>
      <c r="BS289" s="72">
        <f t="shared" si="330"/>
        <v>0</v>
      </c>
      <c r="BT289" s="72"/>
      <c r="BU289" s="326">
        <f t="shared" si="383"/>
        <v>0</v>
      </c>
      <c r="BV289" s="326">
        <f t="shared" si="355"/>
        <v>0</v>
      </c>
      <c r="BW289" s="326">
        <f t="shared" si="356"/>
        <v>0</v>
      </c>
      <c r="BX289" s="326">
        <f t="shared" si="357"/>
        <v>0</v>
      </c>
      <c r="BY289" s="326">
        <f t="shared" si="358"/>
        <v>0</v>
      </c>
      <c r="BZ289" s="326">
        <f t="shared" si="384"/>
        <v>0</v>
      </c>
      <c r="CA289" s="329">
        <f t="shared" si="359"/>
        <v>0</v>
      </c>
      <c r="CB289" s="132"/>
      <c r="CC289" s="71">
        <v>276</v>
      </c>
      <c r="CD289" s="68">
        <f t="shared" si="360"/>
        <v>0</v>
      </c>
      <c r="CE289" s="132"/>
      <c r="CF289" s="68">
        <f t="shared" si="361"/>
        <v>0</v>
      </c>
      <c r="CG289" s="132"/>
      <c r="CH289" s="91"/>
      <c r="CI289" s="132"/>
      <c r="CJ289" s="68">
        <f t="shared" si="362"/>
        <v>0</v>
      </c>
      <c r="CK289" s="132"/>
      <c r="CL289" s="72">
        <f t="shared" si="363"/>
        <v>0</v>
      </c>
      <c r="CM289" s="132"/>
      <c r="CN289" s="72">
        <f t="shared" si="331"/>
        <v>0</v>
      </c>
      <c r="CO289" s="132"/>
      <c r="CP289" s="326">
        <f t="shared" si="385"/>
        <v>0</v>
      </c>
      <c r="CQ289" s="326">
        <f t="shared" si="386"/>
        <v>0</v>
      </c>
      <c r="CR289" s="326">
        <f t="shared" si="387"/>
        <v>0</v>
      </c>
      <c r="CS289" s="326">
        <f t="shared" si="364"/>
        <v>0</v>
      </c>
      <c r="CT289" s="326">
        <f t="shared" si="365"/>
        <v>0</v>
      </c>
      <c r="CU289" s="326">
        <f t="shared" si="388"/>
        <v>0</v>
      </c>
      <c r="CV289" s="329">
        <f t="shared" si="366"/>
        <v>0</v>
      </c>
      <c r="CW289" s="69"/>
      <c r="CX289" s="71">
        <v>276</v>
      </c>
      <c r="CY289" s="68">
        <f t="shared" si="367"/>
        <v>0</v>
      </c>
      <c r="CZ289" s="132"/>
      <c r="DA289" s="68">
        <f t="shared" si="368"/>
        <v>0</v>
      </c>
      <c r="DB289" s="132"/>
      <c r="DC289" s="91"/>
      <c r="DD289" s="132"/>
      <c r="DE289" s="68">
        <f t="shared" si="369"/>
        <v>0</v>
      </c>
      <c r="DF289" s="132"/>
      <c r="DG289" s="72">
        <f t="shared" si="370"/>
        <v>0</v>
      </c>
      <c r="DH289" s="132"/>
      <c r="DI289" s="72">
        <f t="shared" si="332"/>
        <v>0</v>
      </c>
      <c r="DJ289" s="72"/>
      <c r="DK289" s="326">
        <f t="shared" si="389"/>
        <v>0</v>
      </c>
      <c r="DL289" s="326">
        <f t="shared" si="390"/>
        <v>0</v>
      </c>
      <c r="DM289" s="326">
        <f t="shared" si="371"/>
        <v>0</v>
      </c>
      <c r="DN289" s="326">
        <f t="shared" si="372"/>
        <v>0</v>
      </c>
      <c r="DO289" s="326">
        <f t="shared" si="373"/>
        <v>0</v>
      </c>
      <c r="DP289" s="326">
        <f t="shared" si="391"/>
        <v>0</v>
      </c>
      <c r="DQ289" s="329">
        <f t="shared" si="392"/>
        <v>0</v>
      </c>
      <c r="DR289" s="72"/>
      <c r="DS289" s="372">
        <v>276</v>
      </c>
      <c r="DT289" s="68">
        <f t="shared" si="374"/>
        <v>0</v>
      </c>
      <c r="DV289" s="68">
        <f t="shared" si="375"/>
        <v>0</v>
      </c>
      <c r="DX289" s="91"/>
      <c r="DZ289" s="68">
        <f t="shared" si="376"/>
        <v>0</v>
      </c>
      <c r="EA289" s="132"/>
      <c r="EB289" s="72">
        <f t="shared" si="377"/>
        <v>0</v>
      </c>
      <c r="EC289" s="132"/>
      <c r="ED289" s="72">
        <f t="shared" si="333"/>
        <v>0</v>
      </c>
      <c r="EF289" s="364">
        <f t="shared" si="393"/>
        <v>0</v>
      </c>
      <c r="EG289" s="95">
        <f t="shared" si="394"/>
        <v>0</v>
      </c>
      <c r="EH289" s="379">
        <f>(INDEX('30 year Cash Flow'!$H$50:$AK$50,1,'Monthly Loan Amortization'!A289)/12)*$DV$9</f>
        <v>0</v>
      </c>
      <c r="EI289" s="326">
        <f t="shared" si="395"/>
        <v>0</v>
      </c>
      <c r="EJ289" s="326">
        <f t="shared" si="321"/>
        <v>0</v>
      </c>
      <c r="EK289" s="326">
        <f t="shared" si="396"/>
        <v>0</v>
      </c>
      <c r="EL289" s="329">
        <f t="shared" si="324"/>
        <v>0</v>
      </c>
      <c r="EM289" s="329"/>
      <c r="EN289" s="372">
        <v>276</v>
      </c>
      <c r="EO289" s="95">
        <f t="shared" si="378"/>
        <v>0</v>
      </c>
      <c r="EP289" s="132"/>
      <c r="EQ289" s="95">
        <f t="shared" si="379"/>
        <v>0</v>
      </c>
      <c r="ER289" s="132"/>
      <c r="ES289" s="91"/>
      <c r="ET289" s="132"/>
      <c r="EU289" s="95">
        <f t="shared" si="380"/>
        <v>0</v>
      </c>
      <c r="EV289" s="132"/>
      <c r="EW289" s="327">
        <f t="shared" si="381"/>
        <v>0</v>
      </c>
      <c r="EX289" s="132"/>
      <c r="EY289" s="327">
        <f t="shared" si="334"/>
        <v>0</v>
      </c>
      <c r="EZ289" s="132"/>
      <c r="FA289" s="364">
        <f t="shared" si="397"/>
        <v>0</v>
      </c>
      <c r="FB289" s="95">
        <f t="shared" si="398"/>
        <v>0</v>
      </c>
      <c r="FC289" s="379">
        <f>(INDEX('30 year Cash Flow'!$H$50:$AK$50,1,'Monthly Loan Amortization'!A289)/12)*$EQ$9</f>
        <v>0</v>
      </c>
      <c r="FD289" s="326">
        <f t="shared" si="322"/>
        <v>0</v>
      </c>
      <c r="FE289" s="326">
        <f t="shared" si="323"/>
        <v>0</v>
      </c>
      <c r="FF289" s="326">
        <f t="shared" si="399"/>
        <v>0</v>
      </c>
      <c r="FG289" s="329">
        <f t="shared" si="325"/>
        <v>0</v>
      </c>
    </row>
    <row r="290" spans="1:163" x14ac:dyDescent="0.25">
      <c r="A290" s="132">
        <f t="shared" si="382"/>
        <v>24</v>
      </c>
      <c r="B290" s="71">
        <v>277</v>
      </c>
      <c r="C290" s="68">
        <f t="shared" si="335"/>
        <v>0</v>
      </c>
      <c r="E290" s="68">
        <f t="shared" si="336"/>
        <v>0</v>
      </c>
      <c r="G290" s="91"/>
      <c r="I290" s="68">
        <f t="shared" si="337"/>
        <v>0</v>
      </c>
      <c r="K290" s="72">
        <f t="shared" si="338"/>
        <v>0</v>
      </c>
      <c r="M290" s="72">
        <f t="shared" si="326"/>
        <v>0</v>
      </c>
      <c r="N290" s="66"/>
      <c r="O290" s="69"/>
      <c r="Q290" s="71">
        <v>277</v>
      </c>
      <c r="R290" s="68">
        <f t="shared" si="339"/>
        <v>0</v>
      </c>
      <c r="T290" s="68">
        <f t="shared" si="340"/>
        <v>0</v>
      </c>
      <c r="V290" s="91"/>
      <c r="X290" s="68">
        <f t="shared" si="341"/>
        <v>0</v>
      </c>
      <c r="Z290" s="72">
        <f t="shared" si="342"/>
        <v>0</v>
      </c>
      <c r="AB290" s="72" t="e">
        <f t="shared" si="327"/>
        <v>#REF!</v>
      </c>
      <c r="AD290" s="69"/>
      <c r="AF290" s="71">
        <v>277</v>
      </c>
      <c r="AG290" s="68">
        <f t="shared" si="343"/>
        <v>0</v>
      </c>
      <c r="AI290" s="68">
        <f t="shared" si="344"/>
        <v>0</v>
      </c>
      <c r="AK290" s="91"/>
      <c r="AM290" s="68">
        <f t="shared" si="345"/>
        <v>0</v>
      </c>
      <c r="AO290" s="72">
        <f t="shared" si="346"/>
        <v>0</v>
      </c>
      <c r="AQ290" s="72" t="e">
        <f t="shared" si="328"/>
        <v>#REF!</v>
      </c>
      <c r="AS290" s="69"/>
      <c r="AU290" s="71">
        <v>277</v>
      </c>
      <c r="AV290" s="68">
        <f t="shared" si="347"/>
        <v>0</v>
      </c>
      <c r="AX290" s="68">
        <f t="shared" si="348"/>
        <v>0</v>
      </c>
      <c r="AZ290" s="91"/>
      <c r="BB290" s="68">
        <f t="shared" si="349"/>
        <v>0</v>
      </c>
      <c r="BD290" s="72">
        <f t="shared" si="350"/>
        <v>0</v>
      </c>
      <c r="BF290" s="72" t="e">
        <f t="shared" si="329"/>
        <v>#REF!</v>
      </c>
      <c r="BG290" s="72"/>
      <c r="BH290" s="71">
        <v>277</v>
      </c>
      <c r="BI290" s="68">
        <f t="shared" si="351"/>
        <v>0</v>
      </c>
      <c r="BJ290" s="132"/>
      <c r="BK290" s="68">
        <f t="shared" si="352"/>
        <v>0</v>
      </c>
      <c r="BL290" s="132"/>
      <c r="BM290" s="91"/>
      <c r="BN290" s="132"/>
      <c r="BO290" s="68">
        <f t="shared" si="353"/>
        <v>0</v>
      </c>
      <c r="BP290" s="132"/>
      <c r="BQ290" s="72">
        <f t="shared" si="354"/>
        <v>0</v>
      </c>
      <c r="BR290" s="132"/>
      <c r="BS290" s="72">
        <f t="shared" si="330"/>
        <v>0</v>
      </c>
      <c r="BT290" s="72"/>
      <c r="BU290" s="326">
        <f t="shared" si="383"/>
        <v>0</v>
      </c>
      <c r="BV290" s="326">
        <f t="shared" si="355"/>
        <v>0</v>
      </c>
      <c r="BW290" s="326">
        <f t="shared" si="356"/>
        <v>0</v>
      </c>
      <c r="BX290" s="326">
        <f t="shared" si="357"/>
        <v>0</v>
      </c>
      <c r="BY290" s="326">
        <f t="shared" si="358"/>
        <v>0</v>
      </c>
      <c r="BZ290" s="326">
        <f t="shared" si="384"/>
        <v>0</v>
      </c>
      <c r="CA290" s="329">
        <f t="shared" si="359"/>
        <v>0</v>
      </c>
      <c r="CB290" s="132"/>
      <c r="CC290" s="71">
        <v>277</v>
      </c>
      <c r="CD290" s="68">
        <f t="shared" si="360"/>
        <v>0</v>
      </c>
      <c r="CE290" s="132"/>
      <c r="CF290" s="68">
        <f t="shared" si="361"/>
        <v>0</v>
      </c>
      <c r="CG290" s="132"/>
      <c r="CH290" s="91"/>
      <c r="CI290" s="132"/>
      <c r="CJ290" s="68">
        <f t="shared" si="362"/>
        <v>0</v>
      </c>
      <c r="CK290" s="132"/>
      <c r="CL290" s="72">
        <f t="shared" si="363"/>
        <v>0</v>
      </c>
      <c r="CM290" s="132"/>
      <c r="CN290" s="72">
        <f t="shared" si="331"/>
        <v>0</v>
      </c>
      <c r="CO290" s="132"/>
      <c r="CP290" s="326">
        <f t="shared" si="385"/>
        <v>0</v>
      </c>
      <c r="CQ290" s="326">
        <f t="shared" si="386"/>
        <v>0</v>
      </c>
      <c r="CR290" s="326">
        <f t="shared" si="387"/>
        <v>0</v>
      </c>
      <c r="CS290" s="326">
        <f t="shared" si="364"/>
        <v>0</v>
      </c>
      <c r="CT290" s="326">
        <f t="shared" si="365"/>
        <v>0</v>
      </c>
      <c r="CU290" s="326">
        <f t="shared" si="388"/>
        <v>0</v>
      </c>
      <c r="CV290" s="329">
        <f t="shared" si="366"/>
        <v>0</v>
      </c>
      <c r="CW290" s="69"/>
      <c r="CX290" s="71">
        <v>277</v>
      </c>
      <c r="CY290" s="68">
        <f t="shared" si="367"/>
        <v>0</v>
      </c>
      <c r="CZ290" s="132"/>
      <c r="DA290" s="68">
        <f t="shared" si="368"/>
        <v>0</v>
      </c>
      <c r="DB290" s="132"/>
      <c r="DC290" s="91"/>
      <c r="DD290" s="132"/>
      <c r="DE290" s="68">
        <f t="shared" si="369"/>
        <v>0</v>
      </c>
      <c r="DF290" s="132"/>
      <c r="DG290" s="72">
        <f t="shared" si="370"/>
        <v>0</v>
      </c>
      <c r="DH290" s="132"/>
      <c r="DI290" s="72">
        <f t="shared" si="332"/>
        <v>0</v>
      </c>
      <c r="DJ290" s="72"/>
      <c r="DK290" s="326">
        <f t="shared" si="389"/>
        <v>0</v>
      </c>
      <c r="DL290" s="326">
        <f t="shared" si="390"/>
        <v>0</v>
      </c>
      <c r="DM290" s="326">
        <f t="shared" si="371"/>
        <v>0</v>
      </c>
      <c r="DN290" s="326">
        <f t="shared" si="372"/>
        <v>0</v>
      </c>
      <c r="DO290" s="326">
        <f t="shared" si="373"/>
        <v>0</v>
      </c>
      <c r="DP290" s="326">
        <f t="shared" si="391"/>
        <v>0</v>
      </c>
      <c r="DQ290" s="329">
        <f t="shared" si="392"/>
        <v>0</v>
      </c>
      <c r="DR290" s="72"/>
      <c r="DS290" s="372">
        <v>277</v>
      </c>
      <c r="DT290" s="68">
        <f t="shared" si="374"/>
        <v>0</v>
      </c>
      <c r="DV290" s="68">
        <f t="shared" si="375"/>
        <v>0</v>
      </c>
      <c r="DX290" s="91"/>
      <c r="DZ290" s="68">
        <f t="shared" si="376"/>
        <v>0</v>
      </c>
      <c r="EA290" s="132"/>
      <c r="EB290" s="72">
        <f t="shared" si="377"/>
        <v>0</v>
      </c>
      <c r="EC290" s="132"/>
      <c r="ED290" s="72">
        <f t="shared" si="333"/>
        <v>0</v>
      </c>
      <c r="EF290" s="364">
        <f t="shared" si="393"/>
        <v>0</v>
      </c>
      <c r="EG290" s="95">
        <f t="shared" si="394"/>
        <v>0</v>
      </c>
      <c r="EH290" s="379">
        <f>(INDEX('30 year Cash Flow'!$H$50:$AK$50,1,'Monthly Loan Amortization'!A290)/12)*$DV$9</f>
        <v>0</v>
      </c>
      <c r="EI290" s="326">
        <f t="shared" si="395"/>
        <v>0</v>
      </c>
      <c r="EJ290" s="326">
        <f t="shared" si="321"/>
        <v>0</v>
      </c>
      <c r="EK290" s="326">
        <f t="shared" si="396"/>
        <v>0</v>
      </c>
      <c r="EL290" s="329">
        <f t="shared" si="324"/>
        <v>0</v>
      </c>
      <c r="EM290" s="329"/>
      <c r="EN290" s="372">
        <v>277</v>
      </c>
      <c r="EO290" s="95">
        <f t="shared" si="378"/>
        <v>0</v>
      </c>
      <c r="EP290" s="132"/>
      <c r="EQ290" s="95">
        <f t="shared" si="379"/>
        <v>0</v>
      </c>
      <c r="ER290" s="132"/>
      <c r="ES290" s="91"/>
      <c r="ET290" s="132"/>
      <c r="EU290" s="95">
        <f t="shared" si="380"/>
        <v>0</v>
      </c>
      <c r="EV290" s="132"/>
      <c r="EW290" s="327">
        <f t="shared" si="381"/>
        <v>0</v>
      </c>
      <c r="EX290" s="132"/>
      <c r="EY290" s="327">
        <f t="shared" si="334"/>
        <v>0</v>
      </c>
      <c r="EZ290" s="132"/>
      <c r="FA290" s="364">
        <f t="shared" si="397"/>
        <v>0</v>
      </c>
      <c r="FB290" s="95">
        <f t="shared" si="398"/>
        <v>0</v>
      </c>
      <c r="FC290" s="379">
        <f>(INDEX('30 year Cash Flow'!$H$50:$AK$50,1,'Monthly Loan Amortization'!A290)/12)*$EQ$9</f>
        <v>0</v>
      </c>
      <c r="FD290" s="326">
        <f t="shared" si="322"/>
        <v>0</v>
      </c>
      <c r="FE290" s="326">
        <f t="shared" si="323"/>
        <v>0</v>
      </c>
      <c r="FF290" s="326">
        <f t="shared" si="399"/>
        <v>0</v>
      </c>
      <c r="FG290" s="329">
        <f t="shared" si="325"/>
        <v>0</v>
      </c>
    </row>
    <row r="291" spans="1:163" x14ac:dyDescent="0.25">
      <c r="A291" s="132">
        <f t="shared" si="382"/>
        <v>24</v>
      </c>
      <c r="B291" s="71">
        <v>278</v>
      </c>
      <c r="C291" s="68">
        <f t="shared" si="335"/>
        <v>0</v>
      </c>
      <c r="E291" s="68">
        <f t="shared" si="336"/>
        <v>0</v>
      </c>
      <c r="G291" s="91"/>
      <c r="I291" s="68">
        <f t="shared" si="337"/>
        <v>0</v>
      </c>
      <c r="K291" s="72">
        <f t="shared" si="338"/>
        <v>0</v>
      </c>
      <c r="M291" s="72">
        <f t="shared" si="326"/>
        <v>0</v>
      </c>
      <c r="N291" s="66"/>
      <c r="O291" s="69"/>
      <c r="Q291" s="71">
        <v>278</v>
      </c>
      <c r="R291" s="68">
        <f t="shared" si="339"/>
        <v>0</v>
      </c>
      <c r="T291" s="68">
        <f t="shared" si="340"/>
        <v>0</v>
      </c>
      <c r="V291" s="91"/>
      <c r="X291" s="68">
        <f t="shared" si="341"/>
        <v>0</v>
      </c>
      <c r="Z291" s="72">
        <f t="shared" si="342"/>
        <v>0</v>
      </c>
      <c r="AB291" s="72" t="e">
        <f t="shared" si="327"/>
        <v>#REF!</v>
      </c>
      <c r="AD291" s="69"/>
      <c r="AF291" s="71">
        <v>278</v>
      </c>
      <c r="AG291" s="68">
        <f t="shared" si="343"/>
        <v>0</v>
      </c>
      <c r="AI291" s="68">
        <f t="shared" si="344"/>
        <v>0</v>
      </c>
      <c r="AK291" s="91"/>
      <c r="AM291" s="68">
        <f t="shared" si="345"/>
        <v>0</v>
      </c>
      <c r="AO291" s="72">
        <f t="shared" si="346"/>
        <v>0</v>
      </c>
      <c r="AQ291" s="72" t="e">
        <f t="shared" si="328"/>
        <v>#REF!</v>
      </c>
      <c r="AS291" s="69"/>
      <c r="AU291" s="71">
        <v>278</v>
      </c>
      <c r="AV291" s="68">
        <f t="shared" si="347"/>
        <v>0</v>
      </c>
      <c r="AX291" s="68">
        <f t="shared" si="348"/>
        <v>0</v>
      </c>
      <c r="AZ291" s="91"/>
      <c r="BB291" s="68">
        <f t="shared" si="349"/>
        <v>0</v>
      </c>
      <c r="BD291" s="72">
        <f t="shared" si="350"/>
        <v>0</v>
      </c>
      <c r="BF291" s="72" t="e">
        <f t="shared" si="329"/>
        <v>#REF!</v>
      </c>
      <c r="BG291" s="72"/>
      <c r="BH291" s="71">
        <v>278</v>
      </c>
      <c r="BI291" s="68">
        <f t="shared" si="351"/>
        <v>0</v>
      </c>
      <c r="BJ291" s="132"/>
      <c r="BK291" s="68">
        <f t="shared" si="352"/>
        <v>0</v>
      </c>
      <c r="BL291" s="132"/>
      <c r="BM291" s="91"/>
      <c r="BN291" s="132"/>
      <c r="BO291" s="68">
        <f t="shared" si="353"/>
        <v>0</v>
      </c>
      <c r="BP291" s="132"/>
      <c r="BQ291" s="72">
        <f t="shared" si="354"/>
        <v>0</v>
      </c>
      <c r="BR291" s="132"/>
      <c r="BS291" s="72">
        <f t="shared" si="330"/>
        <v>0</v>
      </c>
      <c r="BT291" s="72"/>
      <c r="BU291" s="326">
        <f t="shared" si="383"/>
        <v>0</v>
      </c>
      <c r="BV291" s="326">
        <f t="shared" si="355"/>
        <v>0</v>
      </c>
      <c r="BW291" s="326">
        <f t="shared" si="356"/>
        <v>0</v>
      </c>
      <c r="BX291" s="326">
        <f t="shared" si="357"/>
        <v>0</v>
      </c>
      <c r="BY291" s="326">
        <f t="shared" si="358"/>
        <v>0</v>
      </c>
      <c r="BZ291" s="326">
        <f t="shared" si="384"/>
        <v>0</v>
      </c>
      <c r="CA291" s="329">
        <f t="shared" si="359"/>
        <v>0</v>
      </c>
      <c r="CB291" s="132"/>
      <c r="CC291" s="71">
        <v>278</v>
      </c>
      <c r="CD291" s="68">
        <f t="shared" si="360"/>
        <v>0</v>
      </c>
      <c r="CE291" s="132"/>
      <c r="CF291" s="68">
        <f t="shared" si="361"/>
        <v>0</v>
      </c>
      <c r="CG291" s="132"/>
      <c r="CH291" s="91"/>
      <c r="CI291" s="132"/>
      <c r="CJ291" s="68">
        <f t="shared" si="362"/>
        <v>0</v>
      </c>
      <c r="CK291" s="132"/>
      <c r="CL291" s="72">
        <f t="shared" si="363"/>
        <v>0</v>
      </c>
      <c r="CM291" s="132"/>
      <c r="CN291" s="72">
        <f t="shared" si="331"/>
        <v>0</v>
      </c>
      <c r="CO291" s="132"/>
      <c r="CP291" s="326">
        <f t="shared" si="385"/>
        <v>0</v>
      </c>
      <c r="CQ291" s="326">
        <f t="shared" si="386"/>
        <v>0</v>
      </c>
      <c r="CR291" s="326">
        <f t="shared" si="387"/>
        <v>0</v>
      </c>
      <c r="CS291" s="326">
        <f t="shared" si="364"/>
        <v>0</v>
      </c>
      <c r="CT291" s="326">
        <f t="shared" si="365"/>
        <v>0</v>
      </c>
      <c r="CU291" s="326">
        <f t="shared" si="388"/>
        <v>0</v>
      </c>
      <c r="CV291" s="329">
        <f t="shared" si="366"/>
        <v>0</v>
      </c>
      <c r="CW291" s="69"/>
      <c r="CX291" s="71">
        <v>278</v>
      </c>
      <c r="CY291" s="68">
        <f t="shared" si="367"/>
        <v>0</v>
      </c>
      <c r="CZ291" s="132"/>
      <c r="DA291" s="68">
        <f t="shared" si="368"/>
        <v>0</v>
      </c>
      <c r="DB291" s="132"/>
      <c r="DC291" s="91"/>
      <c r="DD291" s="132"/>
      <c r="DE291" s="68">
        <f t="shared" si="369"/>
        <v>0</v>
      </c>
      <c r="DF291" s="132"/>
      <c r="DG291" s="72">
        <f t="shared" si="370"/>
        <v>0</v>
      </c>
      <c r="DH291" s="132"/>
      <c r="DI291" s="72">
        <f t="shared" si="332"/>
        <v>0</v>
      </c>
      <c r="DJ291" s="72"/>
      <c r="DK291" s="326">
        <f t="shared" si="389"/>
        <v>0</v>
      </c>
      <c r="DL291" s="326">
        <f t="shared" si="390"/>
        <v>0</v>
      </c>
      <c r="DM291" s="326">
        <f t="shared" si="371"/>
        <v>0</v>
      </c>
      <c r="DN291" s="326">
        <f t="shared" si="372"/>
        <v>0</v>
      </c>
      <c r="DO291" s="326">
        <f t="shared" si="373"/>
        <v>0</v>
      </c>
      <c r="DP291" s="326">
        <f t="shared" si="391"/>
        <v>0</v>
      </c>
      <c r="DQ291" s="329">
        <f t="shared" si="392"/>
        <v>0</v>
      </c>
      <c r="DR291" s="72"/>
      <c r="DS291" s="372">
        <v>278</v>
      </c>
      <c r="DT291" s="68">
        <f t="shared" si="374"/>
        <v>0</v>
      </c>
      <c r="DV291" s="68">
        <f t="shared" si="375"/>
        <v>0</v>
      </c>
      <c r="DX291" s="91"/>
      <c r="DZ291" s="68">
        <f t="shared" si="376"/>
        <v>0</v>
      </c>
      <c r="EA291" s="132"/>
      <c r="EB291" s="72">
        <f t="shared" si="377"/>
        <v>0</v>
      </c>
      <c r="EC291" s="132"/>
      <c r="ED291" s="72">
        <f t="shared" si="333"/>
        <v>0</v>
      </c>
      <c r="EF291" s="364">
        <f t="shared" si="393"/>
        <v>0</v>
      </c>
      <c r="EG291" s="95">
        <f t="shared" si="394"/>
        <v>0</v>
      </c>
      <c r="EH291" s="379">
        <f>(INDEX('30 year Cash Flow'!$H$50:$AK$50,1,'Monthly Loan Amortization'!A291)/12)*$DV$9</f>
        <v>0</v>
      </c>
      <c r="EI291" s="326">
        <f t="shared" si="395"/>
        <v>0</v>
      </c>
      <c r="EJ291" s="326">
        <f t="shared" si="321"/>
        <v>0</v>
      </c>
      <c r="EK291" s="326">
        <f t="shared" si="396"/>
        <v>0</v>
      </c>
      <c r="EL291" s="329">
        <f t="shared" si="324"/>
        <v>0</v>
      </c>
      <c r="EM291" s="329"/>
      <c r="EN291" s="372">
        <v>278</v>
      </c>
      <c r="EO291" s="95">
        <f t="shared" si="378"/>
        <v>0</v>
      </c>
      <c r="EP291" s="132"/>
      <c r="EQ291" s="95">
        <f t="shared" si="379"/>
        <v>0</v>
      </c>
      <c r="ER291" s="132"/>
      <c r="ES291" s="91"/>
      <c r="ET291" s="132"/>
      <c r="EU291" s="95">
        <f t="shared" si="380"/>
        <v>0</v>
      </c>
      <c r="EV291" s="132"/>
      <c r="EW291" s="327">
        <f t="shared" si="381"/>
        <v>0</v>
      </c>
      <c r="EX291" s="132"/>
      <c r="EY291" s="327">
        <f t="shared" si="334"/>
        <v>0</v>
      </c>
      <c r="EZ291" s="132"/>
      <c r="FA291" s="364">
        <f t="shared" si="397"/>
        <v>0</v>
      </c>
      <c r="FB291" s="95">
        <f t="shared" si="398"/>
        <v>0</v>
      </c>
      <c r="FC291" s="379">
        <f>(INDEX('30 year Cash Flow'!$H$50:$AK$50,1,'Monthly Loan Amortization'!A291)/12)*$EQ$9</f>
        <v>0</v>
      </c>
      <c r="FD291" s="326">
        <f t="shared" si="322"/>
        <v>0</v>
      </c>
      <c r="FE291" s="326">
        <f t="shared" si="323"/>
        <v>0</v>
      </c>
      <c r="FF291" s="326">
        <f t="shared" si="399"/>
        <v>0</v>
      </c>
      <c r="FG291" s="329">
        <f t="shared" si="325"/>
        <v>0</v>
      </c>
    </row>
    <row r="292" spans="1:163" x14ac:dyDescent="0.25">
      <c r="A292" s="132">
        <f t="shared" si="382"/>
        <v>24</v>
      </c>
      <c r="B292" s="71">
        <v>279</v>
      </c>
      <c r="C292" s="68">
        <f t="shared" si="335"/>
        <v>0</v>
      </c>
      <c r="E292" s="68">
        <f t="shared" si="336"/>
        <v>0</v>
      </c>
      <c r="G292" s="91"/>
      <c r="I292" s="68">
        <f t="shared" si="337"/>
        <v>0</v>
      </c>
      <c r="K292" s="72">
        <f t="shared" si="338"/>
        <v>0</v>
      </c>
      <c r="M292" s="72">
        <f t="shared" si="326"/>
        <v>0</v>
      </c>
      <c r="N292" s="66"/>
      <c r="O292" s="69"/>
      <c r="Q292" s="71">
        <v>279</v>
      </c>
      <c r="R292" s="68">
        <f t="shared" si="339"/>
        <v>0</v>
      </c>
      <c r="T292" s="68">
        <f t="shared" si="340"/>
        <v>0</v>
      </c>
      <c r="V292" s="91"/>
      <c r="X292" s="68">
        <f t="shared" si="341"/>
        <v>0</v>
      </c>
      <c r="Z292" s="72">
        <f t="shared" si="342"/>
        <v>0</v>
      </c>
      <c r="AB292" s="72" t="e">
        <f t="shared" si="327"/>
        <v>#REF!</v>
      </c>
      <c r="AD292" s="69"/>
      <c r="AF292" s="71">
        <v>279</v>
      </c>
      <c r="AG292" s="68">
        <f t="shared" si="343"/>
        <v>0</v>
      </c>
      <c r="AI292" s="68">
        <f t="shared" si="344"/>
        <v>0</v>
      </c>
      <c r="AK292" s="91"/>
      <c r="AM292" s="68">
        <f t="shared" si="345"/>
        <v>0</v>
      </c>
      <c r="AO292" s="72">
        <f t="shared" si="346"/>
        <v>0</v>
      </c>
      <c r="AQ292" s="72" t="e">
        <f t="shared" si="328"/>
        <v>#REF!</v>
      </c>
      <c r="AS292" s="69"/>
      <c r="AU292" s="71">
        <v>279</v>
      </c>
      <c r="AV292" s="68">
        <f t="shared" si="347"/>
        <v>0</v>
      </c>
      <c r="AX292" s="68">
        <f t="shared" si="348"/>
        <v>0</v>
      </c>
      <c r="AZ292" s="91"/>
      <c r="BB292" s="68">
        <f t="shared" si="349"/>
        <v>0</v>
      </c>
      <c r="BD292" s="72">
        <f t="shared" si="350"/>
        <v>0</v>
      </c>
      <c r="BF292" s="72" t="e">
        <f t="shared" si="329"/>
        <v>#REF!</v>
      </c>
      <c r="BG292" s="72"/>
      <c r="BH292" s="71">
        <v>279</v>
      </c>
      <c r="BI292" s="68">
        <f t="shared" si="351"/>
        <v>0</v>
      </c>
      <c r="BJ292" s="132"/>
      <c r="BK292" s="68">
        <f t="shared" si="352"/>
        <v>0</v>
      </c>
      <c r="BL292" s="132"/>
      <c r="BM292" s="91"/>
      <c r="BN292" s="132"/>
      <c r="BO292" s="68">
        <f t="shared" si="353"/>
        <v>0</v>
      </c>
      <c r="BP292" s="132"/>
      <c r="BQ292" s="72">
        <f t="shared" si="354"/>
        <v>0</v>
      </c>
      <c r="BR292" s="132"/>
      <c r="BS292" s="72">
        <f t="shared" si="330"/>
        <v>0</v>
      </c>
      <c r="BT292" s="72"/>
      <c r="BU292" s="326">
        <f t="shared" si="383"/>
        <v>0</v>
      </c>
      <c r="BV292" s="326">
        <f t="shared" si="355"/>
        <v>0</v>
      </c>
      <c r="BW292" s="326">
        <f t="shared" si="356"/>
        <v>0</v>
      </c>
      <c r="BX292" s="326">
        <f t="shared" si="357"/>
        <v>0</v>
      </c>
      <c r="BY292" s="326">
        <f t="shared" si="358"/>
        <v>0</v>
      </c>
      <c r="BZ292" s="326">
        <f t="shared" si="384"/>
        <v>0</v>
      </c>
      <c r="CA292" s="329">
        <f t="shared" si="359"/>
        <v>0</v>
      </c>
      <c r="CB292" s="132"/>
      <c r="CC292" s="71">
        <v>279</v>
      </c>
      <c r="CD292" s="68">
        <f t="shared" si="360"/>
        <v>0</v>
      </c>
      <c r="CE292" s="132"/>
      <c r="CF292" s="68">
        <f t="shared" si="361"/>
        <v>0</v>
      </c>
      <c r="CG292" s="132"/>
      <c r="CH292" s="91"/>
      <c r="CI292" s="132"/>
      <c r="CJ292" s="68">
        <f t="shared" si="362"/>
        <v>0</v>
      </c>
      <c r="CK292" s="132"/>
      <c r="CL292" s="72">
        <f t="shared" si="363"/>
        <v>0</v>
      </c>
      <c r="CM292" s="132"/>
      <c r="CN292" s="72">
        <f t="shared" si="331"/>
        <v>0</v>
      </c>
      <c r="CO292" s="132"/>
      <c r="CP292" s="326">
        <f t="shared" si="385"/>
        <v>0</v>
      </c>
      <c r="CQ292" s="326">
        <f t="shared" si="386"/>
        <v>0</v>
      </c>
      <c r="CR292" s="326">
        <f t="shared" si="387"/>
        <v>0</v>
      </c>
      <c r="CS292" s="326">
        <f t="shared" si="364"/>
        <v>0</v>
      </c>
      <c r="CT292" s="326">
        <f t="shared" si="365"/>
        <v>0</v>
      </c>
      <c r="CU292" s="326">
        <f t="shared" si="388"/>
        <v>0</v>
      </c>
      <c r="CV292" s="329">
        <f t="shared" si="366"/>
        <v>0</v>
      </c>
      <c r="CW292" s="69"/>
      <c r="CX292" s="71">
        <v>279</v>
      </c>
      <c r="CY292" s="68">
        <f t="shared" si="367"/>
        <v>0</v>
      </c>
      <c r="CZ292" s="132"/>
      <c r="DA292" s="68">
        <f t="shared" si="368"/>
        <v>0</v>
      </c>
      <c r="DB292" s="132"/>
      <c r="DC292" s="91"/>
      <c r="DD292" s="132"/>
      <c r="DE292" s="68">
        <f t="shared" si="369"/>
        <v>0</v>
      </c>
      <c r="DF292" s="132"/>
      <c r="DG292" s="72">
        <f t="shared" si="370"/>
        <v>0</v>
      </c>
      <c r="DH292" s="132"/>
      <c r="DI292" s="72">
        <f t="shared" si="332"/>
        <v>0</v>
      </c>
      <c r="DJ292" s="72"/>
      <c r="DK292" s="326">
        <f t="shared" si="389"/>
        <v>0</v>
      </c>
      <c r="DL292" s="326">
        <f t="shared" si="390"/>
        <v>0</v>
      </c>
      <c r="DM292" s="326">
        <f t="shared" si="371"/>
        <v>0</v>
      </c>
      <c r="DN292" s="326">
        <f t="shared" si="372"/>
        <v>0</v>
      </c>
      <c r="DO292" s="326">
        <f t="shared" si="373"/>
        <v>0</v>
      </c>
      <c r="DP292" s="326">
        <f t="shared" si="391"/>
        <v>0</v>
      </c>
      <c r="DQ292" s="329">
        <f t="shared" si="392"/>
        <v>0</v>
      </c>
      <c r="DR292" s="72"/>
      <c r="DS292" s="372">
        <v>279</v>
      </c>
      <c r="DT292" s="68">
        <f t="shared" si="374"/>
        <v>0</v>
      </c>
      <c r="DV292" s="68">
        <f t="shared" si="375"/>
        <v>0</v>
      </c>
      <c r="DX292" s="91"/>
      <c r="DZ292" s="68">
        <f t="shared" si="376"/>
        <v>0</v>
      </c>
      <c r="EA292" s="132"/>
      <c r="EB292" s="72">
        <f t="shared" si="377"/>
        <v>0</v>
      </c>
      <c r="EC292" s="132"/>
      <c r="ED292" s="72">
        <f t="shared" si="333"/>
        <v>0</v>
      </c>
      <c r="EF292" s="364">
        <f t="shared" si="393"/>
        <v>0</v>
      </c>
      <c r="EG292" s="95">
        <f t="shared" si="394"/>
        <v>0</v>
      </c>
      <c r="EH292" s="379">
        <f>(INDEX('30 year Cash Flow'!$H$50:$AK$50,1,'Monthly Loan Amortization'!A292)/12)*$DV$9</f>
        <v>0</v>
      </c>
      <c r="EI292" s="326">
        <f t="shared" si="395"/>
        <v>0</v>
      </c>
      <c r="EJ292" s="326">
        <f t="shared" si="321"/>
        <v>0</v>
      </c>
      <c r="EK292" s="326">
        <f t="shared" si="396"/>
        <v>0</v>
      </c>
      <c r="EL292" s="329">
        <f t="shared" si="324"/>
        <v>0</v>
      </c>
      <c r="EM292" s="329"/>
      <c r="EN292" s="372">
        <v>279</v>
      </c>
      <c r="EO292" s="95">
        <f t="shared" si="378"/>
        <v>0</v>
      </c>
      <c r="EP292" s="132"/>
      <c r="EQ292" s="95">
        <f t="shared" si="379"/>
        <v>0</v>
      </c>
      <c r="ER292" s="132"/>
      <c r="ES292" s="91"/>
      <c r="ET292" s="132"/>
      <c r="EU292" s="95">
        <f t="shared" si="380"/>
        <v>0</v>
      </c>
      <c r="EV292" s="132"/>
      <c r="EW292" s="327">
        <f t="shared" si="381"/>
        <v>0</v>
      </c>
      <c r="EX292" s="132"/>
      <c r="EY292" s="327">
        <f t="shared" si="334"/>
        <v>0</v>
      </c>
      <c r="EZ292" s="132"/>
      <c r="FA292" s="364">
        <f t="shared" si="397"/>
        <v>0</v>
      </c>
      <c r="FB292" s="95">
        <f t="shared" si="398"/>
        <v>0</v>
      </c>
      <c r="FC292" s="379">
        <f>(INDEX('30 year Cash Flow'!$H$50:$AK$50,1,'Monthly Loan Amortization'!A292)/12)*$EQ$9</f>
        <v>0</v>
      </c>
      <c r="FD292" s="326">
        <f t="shared" si="322"/>
        <v>0</v>
      </c>
      <c r="FE292" s="326">
        <f t="shared" si="323"/>
        <v>0</v>
      </c>
      <c r="FF292" s="326">
        <f t="shared" si="399"/>
        <v>0</v>
      </c>
      <c r="FG292" s="329">
        <f t="shared" si="325"/>
        <v>0</v>
      </c>
    </row>
    <row r="293" spans="1:163" x14ac:dyDescent="0.25">
      <c r="A293" s="132">
        <f t="shared" si="382"/>
        <v>24</v>
      </c>
      <c r="B293" s="71">
        <v>280</v>
      </c>
      <c r="C293" s="68">
        <f t="shared" si="335"/>
        <v>0</v>
      </c>
      <c r="E293" s="68">
        <f t="shared" si="336"/>
        <v>0</v>
      </c>
      <c r="G293" s="91"/>
      <c r="I293" s="68">
        <f t="shared" si="337"/>
        <v>0</v>
      </c>
      <c r="K293" s="72">
        <f t="shared" si="338"/>
        <v>0</v>
      </c>
      <c r="M293" s="72">
        <f t="shared" si="326"/>
        <v>0</v>
      </c>
      <c r="N293" s="66"/>
      <c r="O293" s="69"/>
      <c r="Q293" s="71">
        <v>280</v>
      </c>
      <c r="R293" s="68">
        <f t="shared" si="339"/>
        <v>0</v>
      </c>
      <c r="T293" s="68">
        <f t="shared" si="340"/>
        <v>0</v>
      </c>
      <c r="V293" s="91"/>
      <c r="X293" s="68">
        <f t="shared" si="341"/>
        <v>0</v>
      </c>
      <c r="Z293" s="72">
        <f t="shared" si="342"/>
        <v>0</v>
      </c>
      <c r="AB293" s="72" t="e">
        <f t="shared" si="327"/>
        <v>#REF!</v>
      </c>
      <c r="AD293" s="69"/>
      <c r="AF293" s="71">
        <v>280</v>
      </c>
      <c r="AG293" s="68">
        <f t="shared" si="343"/>
        <v>0</v>
      </c>
      <c r="AI293" s="68">
        <f t="shared" si="344"/>
        <v>0</v>
      </c>
      <c r="AK293" s="91"/>
      <c r="AM293" s="68">
        <f t="shared" si="345"/>
        <v>0</v>
      </c>
      <c r="AO293" s="72">
        <f t="shared" si="346"/>
        <v>0</v>
      </c>
      <c r="AQ293" s="72" t="e">
        <f t="shared" si="328"/>
        <v>#REF!</v>
      </c>
      <c r="AS293" s="69"/>
      <c r="AU293" s="71">
        <v>280</v>
      </c>
      <c r="AV293" s="68">
        <f t="shared" si="347"/>
        <v>0</v>
      </c>
      <c r="AX293" s="68">
        <f t="shared" si="348"/>
        <v>0</v>
      </c>
      <c r="AZ293" s="91"/>
      <c r="BB293" s="68">
        <f t="shared" si="349"/>
        <v>0</v>
      </c>
      <c r="BD293" s="72">
        <f t="shared" si="350"/>
        <v>0</v>
      </c>
      <c r="BF293" s="72" t="e">
        <f t="shared" si="329"/>
        <v>#REF!</v>
      </c>
      <c r="BG293" s="72"/>
      <c r="BH293" s="71">
        <v>280</v>
      </c>
      <c r="BI293" s="68">
        <f t="shared" si="351"/>
        <v>0</v>
      </c>
      <c r="BJ293" s="132"/>
      <c r="BK293" s="68">
        <f t="shared" si="352"/>
        <v>0</v>
      </c>
      <c r="BL293" s="132"/>
      <c r="BM293" s="91"/>
      <c r="BN293" s="132"/>
      <c r="BO293" s="68">
        <f t="shared" si="353"/>
        <v>0</v>
      </c>
      <c r="BP293" s="132"/>
      <c r="BQ293" s="72">
        <f t="shared" si="354"/>
        <v>0</v>
      </c>
      <c r="BR293" s="132"/>
      <c r="BS293" s="72">
        <f t="shared" si="330"/>
        <v>0</v>
      </c>
      <c r="BT293" s="72"/>
      <c r="BU293" s="326">
        <f t="shared" si="383"/>
        <v>0</v>
      </c>
      <c r="BV293" s="326">
        <f t="shared" si="355"/>
        <v>0</v>
      </c>
      <c r="BW293" s="326">
        <f t="shared" si="356"/>
        <v>0</v>
      </c>
      <c r="BX293" s="326">
        <f t="shared" si="357"/>
        <v>0</v>
      </c>
      <c r="BY293" s="326">
        <f t="shared" si="358"/>
        <v>0</v>
      </c>
      <c r="BZ293" s="326">
        <f t="shared" si="384"/>
        <v>0</v>
      </c>
      <c r="CA293" s="329">
        <f t="shared" si="359"/>
        <v>0</v>
      </c>
      <c r="CB293" s="132"/>
      <c r="CC293" s="71">
        <v>280</v>
      </c>
      <c r="CD293" s="68">
        <f t="shared" si="360"/>
        <v>0</v>
      </c>
      <c r="CE293" s="132"/>
      <c r="CF293" s="68">
        <f t="shared" si="361"/>
        <v>0</v>
      </c>
      <c r="CG293" s="132"/>
      <c r="CH293" s="91"/>
      <c r="CI293" s="132"/>
      <c r="CJ293" s="68">
        <f t="shared" si="362"/>
        <v>0</v>
      </c>
      <c r="CK293" s="132"/>
      <c r="CL293" s="72">
        <f t="shared" si="363"/>
        <v>0</v>
      </c>
      <c r="CM293" s="132"/>
      <c r="CN293" s="72">
        <f t="shared" si="331"/>
        <v>0</v>
      </c>
      <c r="CO293" s="132"/>
      <c r="CP293" s="326">
        <f t="shared" si="385"/>
        <v>0</v>
      </c>
      <c r="CQ293" s="326">
        <f t="shared" si="386"/>
        <v>0</v>
      </c>
      <c r="CR293" s="326">
        <f t="shared" si="387"/>
        <v>0</v>
      </c>
      <c r="CS293" s="326">
        <f t="shared" si="364"/>
        <v>0</v>
      </c>
      <c r="CT293" s="326">
        <f t="shared" si="365"/>
        <v>0</v>
      </c>
      <c r="CU293" s="326">
        <f t="shared" si="388"/>
        <v>0</v>
      </c>
      <c r="CV293" s="329">
        <f t="shared" si="366"/>
        <v>0</v>
      </c>
      <c r="CW293" s="69"/>
      <c r="CX293" s="71">
        <v>280</v>
      </c>
      <c r="CY293" s="68">
        <f t="shared" si="367"/>
        <v>0</v>
      </c>
      <c r="CZ293" s="132"/>
      <c r="DA293" s="68">
        <f t="shared" si="368"/>
        <v>0</v>
      </c>
      <c r="DB293" s="132"/>
      <c r="DC293" s="91"/>
      <c r="DD293" s="132"/>
      <c r="DE293" s="68">
        <f t="shared" si="369"/>
        <v>0</v>
      </c>
      <c r="DF293" s="132"/>
      <c r="DG293" s="72">
        <f t="shared" si="370"/>
        <v>0</v>
      </c>
      <c r="DH293" s="132"/>
      <c r="DI293" s="72">
        <f t="shared" si="332"/>
        <v>0</v>
      </c>
      <c r="DJ293" s="72"/>
      <c r="DK293" s="326">
        <f t="shared" si="389"/>
        <v>0</v>
      </c>
      <c r="DL293" s="326">
        <f t="shared" si="390"/>
        <v>0</v>
      </c>
      <c r="DM293" s="326">
        <f t="shared" si="371"/>
        <v>0</v>
      </c>
      <c r="DN293" s="326">
        <f t="shared" si="372"/>
        <v>0</v>
      </c>
      <c r="DO293" s="326">
        <f t="shared" si="373"/>
        <v>0</v>
      </c>
      <c r="DP293" s="326">
        <f t="shared" si="391"/>
        <v>0</v>
      </c>
      <c r="DQ293" s="329">
        <f t="shared" si="392"/>
        <v>0</v>
      </c>
      <c r="DR293" s="72"/>
      <c r="DS293" s="372">
        <v>280</v>
      </c>
      <c r="DT293" s="68">
        <f t="shared" si="374"/>
        <v>0</v>
      </c>
      <c r="DV293" s="68">
        <f t="shared" si="375"/>
        <v>0</v>
      </c>
      <c r="DX293" s="91"/>
      <c r="DZ293" s="68">
        <f t="shared" si="376"/>
        <v>0</v>
      </c>
      <c r="EA293" s="132"/>
      <c r="EB293" s="72">
        <f t="shared" si="377"/>
        <v>0</v>
      </c>
      <c r="EC293" s="132"/>
      <c r="ED293" s="72">
        <f t="shared" si="333"/>
        <v>0</v>
      </c>
      <c r="EF293" s="364">
        <f t="shared" si="393"/>
        <v>0</v>
      </c>
      <c r="EG293" s="95">
        <f t="shared" si="394"/>
        <v>0</v>
      </c>
      <c r="EH293" s="379">
        <f>(INDEX('30 year Cash Flow'!$H$50:$AK$50,1,'Monthly Loan Amortization'!A293)/12)*$DV$9</f>
        <v>0</v>
      </c>
      <c r="EI293" s="326">
        <f t="shared" si="395"/>
        <v>0</v>
      </c>
      <c r="EJ293" s="326">
        <f t="shared" si="321"/>
        <v>0</v>
      </c>
      <c r="EK293" s="326">
        <f t="shared" si="396"/>
        <v>0</v>
      </c>
      <c r="EL293" s="329">
        <f t="shared" si="324"/>
        <v>0</v>
      </c>
      <c r="EM293" s="329"/>
      <c r="EN293" s="372">
        <v>280</v>
      </c>
      <c r="EO293" s="95">
        <f t="shared" si="378"/>
        <v>0</v>
      </c>
      <c r="EP293" s="132"/>
      <c r="EQ293" s="95">
        <f t="shared" si="379"/>
        <v>0</v>
      </c>
      <c r="ER293" s="132"/>
      <c r="ES293" s="91"/>
      <c r="ET293" s="132"/>
      <c r="EU293" s="95">
        <f t="shared" si="380"/>
        <v>0</v>
      </c>
      <c r="EV293" s="132"/>
      <c r="EW293" s="327">
        <f t="shared" si="381"/>
        <v>0</v>
      </c>
      <c r="EX293" s="132"/>
      <c r="EY293" s="327">
        <f t="shared" si="334"/>
        <v>0</v>
      </c>
      <c r="EZ293" s="132"/>
      <c r="FA293" s="364">
        <f t="shared" si="397"/>
        <v>0</v>
      </c>
      <c r="FB293" s="95">
        <f t="shared" si="398"/>
        <v>0</v>
      </c>
      <c r="FC293" s="379">
        <f>(INDEX('30 year Cash Flow'!$H$50:$AK$50,1,'Monthly Loan Amortization'!A293)/12)*$EQ$9</f>
        <v>0</v>
      </c>
      <c r="FD293" s="326">
        <f t="shared" si="322"/>
        <v>0</v>
      </c>
      <c r="FE293" s="326">
        <f t="shared" si="323"/>
        <v>0</v>
      </c>
      <c r="FF293" s="326">
        <f t="shared" si="399"/>
        <v>0</v>
      </c>
      <c r="FG293" s="329">
        <f t="shared" si="325"/>
        <v>0</v>
      </c>
    </row>
    <row r="294" spans="1:163" x14ac:dyDescent="0.25">
      <c r="A294" s="132">
        <f t="shared" si="382"/>
        <v>24</v>
      </c>
      <c r="B294" s="71">
        <v>281</v>
      </c>
      <c r="C294" s="68">
        <f t="shared" si="335"/>
        <v>0</v>
      </c>
      <c r="E294" s="68">
        <f t="shared" si="336"/>
        <v>0</v>
      </c>
      <c r="G294" s="91"/>
      <c r="I294" s="68">
        <f t="shared" si="337"/>
        <v>0</v>
      </c>
      <c r="K294" s="72">
        <f t="shared" si="338"/>
        <v>0</v>
      </c>
      <c r="M294" s="72">
        <f t="shared" si="326"/>
        <v>0</v>
      </c>
      <c r="N294" s="66"/>
      <c r="O294" s="69"/>
      <c r="Q294" s="71">
        <v>281</v>
      </c>
      <c r="R294" s="68">
        <f t="shared" si="339"/>
        <v>0</v>
      </c>
      <c r="T294" s="68">
        <f t="shared" si="340"/>
        <v>0</v>
      </c>
      <c r="V294" s="91"/>
      <c r="X294" s="68">
        <f t="shared" si="341"/>
        <v>0</v>
      </c>
      <c r="Z294" s="72">
        <f t="shared" si="342"/>
        <v>0</v>
      </c>
      <c r="AB294" s="72" t="e">
        <f t="shared" si="327"/>
        <v>#REF!</v>
      </c>
      <c r="AD294" s="69"/>
      <c r="AF294" s="71">
        <v>281</v>
      </c>
      <c r="AG294" s="68">
        <f t="shared" si="343"/>
        <v>0</v>
      </c>
      <c r="AI294" s="68">
        <f t="shared" si="344"/>
        <v>0</v>
      </c>
      <c r="AK294" s="91"/>
      <c r="AM294" s="68">
        <f t="shared" si="345"/>
        <v>0</v>
      </c>
      <c r="AO294" s="72">
        <f t="shared" si="346"/>
        <v>0</v>
      </c>
      <c r="AQ294" s="72" t="e">
        <f t="shared" si="328"/>
        <v>#REF!</v>
      </c>
      <c r="AS294" s="69"/>
      <c r="AU294" s="71">
        <v>281</v>
      </c>
      <c r="AV294" s="68">
        <f t="shared" si="347"/>
        <v>0</v>
      </c>
      <c r="AX294" s="68">
        <f t="shared" si="348"/>
        <v>0</v>
      </c>
      <c r="AZ294" s="91"/>
      <c r="BB294" s="68">
        <f t="shared" si="349"/>
        <v>0</v>
      </c>
      <c r="BD294" s="72">
        <f t="shared" si="350"/>
        <v>0</v>
      </c>
      <c r="BF294" s="72" t="e">
        <f t="shared" si="329"/>
        <v>#REF!</v>
      </c>
      <c r="BG294" s="72"/>
      <c r="BH294" s="71">
        <v>281</v>
      </c>
      <c r="BI294" s="68">
        <f t="shared" si="351"/>
        <v>0</v>
      </c>
      <c r="BJ294" s="132"/>
      <c r="BK294" s="68">
        <f t="shared" si="352"/>
        <v>0</v>
      </c>
      <c r="BL294" s="132"/>
      <c r="BM294" s="91"/>
      <c r="BN294" s="132"/>
      <c r="BO294" s="68">
        <f t="shared" si="353"/>
        <v>0</v>
      </c>
      <c r="BP294" s="132"/>
      <c r="BQ294" s="72">
        <f t="shared" si="354"/>
        <v>0</v>
      </c>
      <c r="BR294" s="132"/>
      <c r="BS294" s="72">
        <f t="shared" si="330"/>
        <v>0</v>
      </c>
      <c r="BT294" s="72"/>
      <c r="BU294" s="326">
        <f t="shared" si="383"/>
        <v>0</v>
      </c>
      <c r="BV294" s="326">
        <f t="shared" si="355"/>
        <v>0</v>
      </c>
      <c r="BW294" s="326">
        <f t="shared" si="356"/>
        <v>0</v>
      </c>
      <c r="BX294" s="326">
        <f t="shared" si="357"/>
        <v>0</v>
      </c>
      <c r="BY294" s="326">
        <f t="shared" si="358"/>
        <v>0</v>
      </c>
      <c r="BZ294" s="326">
        <f t="shared" si="384"/>
        <v>0</v>
      </c>
      <c r="CA294" s="329">
        <f t="shared" si="359"/>
        <v>0</v>
      </c>
      <c r="CB294" s="132"/>
      <c r="CC294" s="71">
        <v>281</v>
      </c>
      <c r="CD294" s="68">
        <f t="shared" si="360"/>
        <v>0</v>
      </c>
      <c r="CE294" s="132"/>
      <c r="CF294" s="68">
        <f t="shared" si="361"/>
        <v>0</v>
      </c>
      <c r="CG294" s="132"/>
      <c r="CH294" s="91"/>
      <c r="CI294" s="132"/>
      <c r="CJ294" s="68">
        <f t="shared" si="362"/>
        <v>0</v>
      </c>
      <c r="CK294" s="132"/>
      <c r="CL294" s="72">
        <f t="shared" si="363"/>
        <v>0</v>
      </c>
      <c r="CM294" s="132"/>
      <c r="CN294" s="72">
        <f t="shared" si="331"/>
        <v>0</v>
      </c>
      <c r="CO294" s="132"/>
      <c r="CP294" s="326">
        <f t="shared" si="385"/>
        <v>0</v>
      </c>
      <c r="CQ294" s="326">
        <f t="shared" si="386"/>
        <v>0</v>
      </c>
      <c r="CR294" s="326">
        <f t="shared" si="387"/>
        <v>0</v>
      </c>
      <c r="CS294" s="326">
        <f t="shared" si="364"/>
        <v>0</v>
      </c>
      <c r="CT294" s="326">
        <f t="shared" si="365"/>
        <v>0</v>
      </c>
      <c r="CU294" s="326">
        <f t="shared" si="388"/>
        <v>0</v>
      </c>
      <c r="CV294" s="329">
        <f t="shared" si="366"/>
        <v>0</v>
      </c>
      <c r="CW294" s="69"/>
      <c r="CX294" s="71">
        <v>281</v>
      </c>
      <c r="CY294" s="68">
        <f t="shared" si="367"/>
        <v>0</v>
      </c>
      <c r="CZ294" s="132"/>
      <c r="DA294" s="68">
        <f t="shared" si="368"/>
        <v>0</v>
      </c>
      <c r="DB294" s="132"/>
      <c r="DC294" s="91"/>
      <c r="DD294" s="132"/>
      <c r="DE294" s="68">
        <f t="shared" si="369"/>
        <v>0</v>
      </c>
      <c r="DF294" s="132"/>
      <c r="DG294" s="72">
        <f t="shared" si="370"/>
        <v>0</v>
      </c>
      <c r="DH294" s="132"/>
      <c r="DI294" s="72">
        <f t="shared" si="332"/>
        <v>0</v>
      </c>
      <c r="DJ294" s="72"/>
      <c r="DK294" s="326">
        <f t="shared" si="389"/>
        <v>0</v>
      </c>
      <c r="DL294" s="326">
        <f t="shared" si="390"/>
        <v>0</v>
      </c>
      <c r="DM294" s="326">
        <f t="shared" si="371"/>
        <v>0</v>
      </c>
      <c r="DN294" s="326">
        <f t="shared" si="372"/>
        <v>0</v>
      </c>
      <c r="DO294" s="326">
        <f t="shared" si="373"/>
        <v>0</v>
      </c>
      <c r="DP294" s="326">
        <f t="shared" si="391"/>
        <v>0</v>
      </c>
      <c r="DQ294" s="329">
        <f t="shared" si="392"/>
        <v>0</v>
      </c>
      <c r="DR294" s="72"/>
      <c r="DS294" s="372">
        <v>281</v>
      </c>
      <c r="DT294" s="68">
        <f t="shared" si="374"/>
        <v>0</v>
      </c>
      <c r="DV294" s="68">
        <f t="shared" si="375"/>
        <v>0</v>
      </c>
      <c r="DX294" s="91"/>
      <c r="DZ294" s="68">
        <f t="shared" si="376"/>
        <v>0</v>
      </c>
      <c r="EA294" s="132"/>
      <c r="EB294" s="72">
        <f t="shared" si="377"/>
        <v>0</v>
      </c>
      <c r="EC294" s="132"/>
      <c r="ED294" s="72">
        <f t="shared" si="333"/>
        <v>0</v>
      </c>
      <c r="EF294" s="364">
        <f t="shared" si="393"/>
        <v>0</v>
      </c>
      <c r="EG294" s="95">
        <f t="shared" si="394"/>
        <v>0</v>
      </c>
      <c r="EH294" s="379">
        <f>(INDEX('30 year Cash Flow'!$H$50:$AK$50,1,'Monthly Loan Amortization'!A294)/12)*$DV$9</f>
        <v>0</v>
      </c>
      <c r="EI294" s="326">
        <f t="shared" si="395"/>
        <v>0</v>
      </c>
      <c r="EJ294" s="326">
        <f t="shared" si="321"/>
        <v>0</v>
      </c>
      <c r="EK294" s="326">
        <f t="shared" si="396"/>
        <v>0</v>
      </c>
      <c r="EL294" s="329">
        <f t="shared" si="324"/>
        <v>0</v>
      </c>
      <c r="EM294" s="329"/>
      <c r="EN294" s="372">
        <v>281</v>
      </c>
      <c r="EO294" s="95">
        <f t="shared" si="378"/>
        <v>0</v>
      </c>
      <c r="EP294" s="132"/>
      <c r="EQ294" s="95">
        <f t="shared" si="379"/>
        <v>0</v>
      </c>
      <c r="ER294" s="132"/>
      <c r="ES294" s="91"/>
      <c r="ET294" s="132"/>
      <c r="EU294" s="95">
        <f t="shared" si="380"/>
        <v>0</v>
      </c>
      <c r="EV294" s="132"/>
      <c r="EW294" s="327">
        <f t="shared" si="381"/>
        <v>0</v>
      </c>
      <c r="EX294" s="132"/>
      <c r="EY294" s="327">
        <f t="shared" si="334"/>
        <v>0</v>
      </c>
      <c r="EZ294" s="132"/>
      <c r="FA294" s="364">
        <f t="shared" si="397"/>
        <v>0</v>
      </c>
      <c r="FB294" s="95">
        <f t="shared" si="398"/>
        <v>0</v>
      </c>
      <c r="FC294" s="379">
        <f>(INDEX('30 year Cash Flow'!$H$50:$AK$50,1,'Monthly Loan Amortization'!A294)/12)*$EQ$9</f>
        <v>0</v>
      </c>
      <c r="FD294" s="326">
        <f t="shared" si="322"/>
        <v>0</v>
      </c>
      <c r="FE294" s="326">
        <f t="shared" si="323"/>
        <v>0</v>
      </c>
      <c r="FF294" s="326">
        <f t="shared" si="399"/>
        <v>0</v>
      </c>
      <c r="FG294" s="329">
        <f t="shared" si="325"/>
        <v>0</v>
      </c>
    </row>
    <row r="295" spans="1:163" x14ac:dyDescent="0.25">
      <c r="A295" s="132">
        <f t="shared" si="382"/>
        <v>24</v>
      </c>
      <c r="B295" s="71">
        <v>282</v>
      </c>
      <c r="C295" s="68">
        <f t="shared" si="335"/>
        <v>0</v>
      </c>
      <c r="E295" s="68">
        <f t="shared" si="336"/>
        <v>0</v>
      </c>
      <c r="G295" s="91"/>
      <c r="I295" s="68">
        <f t="shared" si="337"/>
        <v>0</v>
      </c>
      <c r="K295" s="72">
        <f t="shared" si="338"/>
        <v>0</v>
      </c>
      <c r="M295" s="72">
        <f t="shared" si="326"/>
        <v>0</v>
      </c>
      <c r="N295" s="66"/>
      <c r="O295" s="69"/>
      <c r="Q295" s="71">
        <v>282</v>
      </c>
      <c r="R295" s="68">
        <f t="shared" si="339"/>
        <v>0</v>
      </c>
      <c r="T295" s="68">
        <f t="shared" si="340"/>
        <v>0</v>
      </c>
      <c r="V295" s="91"/>
      <c r="X295" s="68">
        <f t="shared" si="341"/>
        <v>0</v>
      </c>
      <c r="Z295" s="72">
        <f t="shared" si="342"/>
        <v>0</v>
      </c>
      <c r="AB295" s="72" t="e">
        <f t="shared" si="327"/>
        <v>#REF!</v>
      </c>
      <c r="AD295" s="69"/>
      <c r="AF295" s="71">
        <v>282</v>
      </c>
      <c r="AG295" s="68">
        <f t="shared" si="343"/>
        <v>0</v>
      </c>
      <c r="AI295" s="68">
        <f t="shared" si="344"/>
        <v>0</v>
      </c>
      <c r="AK295" s="91"/>
      <c r="AM295" s="68">
        <f t="shared" si="345"/>
        <v>0</v>
      </c>
      <c r="AO295" s="72">
        <f t="shared" si="346"/>
        <v>0</v>
      </c>
      <c r="AQ295" s="72" t="e">
        <f t="shared" si="328"/>
        <v>#REF!</v>
      </c>
      <c r="AS295" s="69"/>
      <c r="AU295" s="71">
        <v>282</v>
      </c>
      <c r="AV295" s="68">
        <f t="shared" si="347"/>
        <v>0</v>
      </c>
      <c r="AX295" s="68">
        <f t="shared" si="348"/>
        <v>0</v>
      </c>
      <c r="AZ295" s="91"/>
      <c r="BB295" s="68">
        <f t="shared" si="349"/>
        <v>0</v>
      </c>
      <c r="BD295" s="72">
        <f t="shared" si="350"/>
        <v>0</v>
      </c>
      <c r="BF295" s="72" t="e">
        <f t="shared" si="329"/>
        <v>#REF!</v>
      </c>
      <c r="BG295" s="72"/>
      <c r="BH295" s="71">
        <v>282</v>
      </c>
      <c r="BI295" s="68">
        <f t="shared" si="351"/>
        <v>0</v>
      </c>
      <c r="BJ295" s="132"/>
      <c r="BK295" s="68">
        <f t="shared" si="352"/>
        <v>0</v>
      </c>
      <c r="BL295" s="132"/>
      <c r="BM295" s="91"/>
      <c r="BN295" s="132"/>
      <c r="BO295" s="68">
        <f t="shared" si="353"/>
        <v>0</v>
      </c>
      <c r="BP295" s="132"/>
      <c r="BQ295" s="72">
        <f t="shared" si="354"/>
        <v>0</v>
      </c>
      <c r="BR295" s="132"/>
      <c r="BS295" s="72">
        <f t="shared" si="330"/>
        <v>0</v>
      </c>
      <c r="BT295" s="72"/>
      <c r="BU295" s="326">
        <f t="shared" si="383"/>
        <v>0</v>
      </c>
      <c r="BV295" s="326">
        <f t="shared" si="355"/>
        <v>0</v>
      </c>
      <c r="BW295" s="326">
        <f t="shared" si="356"/>
        <v>0</v>
      </c>
      <c r="BX295" s="326">
        <f t="shared" si="357"/>
        <v>0</v>
      </c>
      <c r="BY295" s="326">
        <f t="shared" si="358"/>
        <v>0</v>
      </c>
      <c r="BZ295" s="326">
        <f t="shared" si="384"/>
        <v>0</v>
      </c>
      <c r="CA295" s="329">
        <f t="shared" si="359"/>
        <v>0</v>
      </c>
      <c r="CB295" s="132"/>
      <c r="CC295" s="71">
        <v>282</v>
      </c>
      <c r="CD295" s="68">
        <f t="shared" si="360"/>
        <v>0</v>
      </c>
      <c r="CE295" s="132"/>
      <c r="CF295" s="68">
        <f t="shared" si="361"/>
        <v>0</v>
      </c>
      <c r="CG295" s="132"/>
      <c r="CH295" s="91"/>
      <c r="CI295" s="132"/>
      <c r="CJ295" s="68">
        <f t="shared" si="362"/>
        <v>0</v>
      </c>
      <c r="CK295" s="132"/>
      <c r="CL295" s="72">
        <f t="shared" si="363"/>
        <v>0</v>
      </c>
      <c r="CM295" s="132"/>
      <c r="CN295" s="72">
        <f t="shared" si="331"/>
        <v>0</v>
      </c>
      <c r="CO295" s="132"/>
      <c r="CP295" s="326">
        <f t="shared" si="385"/>
        <v>0</v>
      </c>
      <c r="CQ295" s="326">
        <f t="shared" si="386"/>
        <v>0</v>
      </c>
      <c r="CR295" s="326">
        <f t="shared" si="387"/>
        <v>0</v>
      </c>
      <c r="CS295" s="326">
        <f t="shared" si="364"/>
        <v>0</v>
      </c>
      <c r="CT295" s="326">
        <f t="shared" si="365"/>
        <v>0</v>
      </c>
      <c r="CU295" s="326">
        <f t="shared" si="388"/>
        <v>0</v>
      </c>
      <c r="CV295" s="329">
        <f t="shared" si="366"/>
        <v>0</v>
      </c>
      <c r="CW295" s="69"/>
      <c r="CX295" s="71">
        <v>282</v>
      </c>
      <c r="CY295" s="68">
        <f t="shared" si="367"/>
        <v>0</v>
      </c>
      <c r="CZ295" s="132"/>
      <c r="DA295" s="68">
        <f t="shared" si="368"/>
        <v>0</v>
      </c>
      <c r="DB295" s="132"/>
      <c r="DC295" s="91"/>
      <c r="DD295" s="132"/>
      <c r="DE295" s="68">
        <f t="shared" si="369"/>
        <v>0</v>
      </c>
      <c r="DF295" s="132"/>
      <c r="DG295" s="72">
        <f t="shared" si="370"/>
        <v>0</v>
      </c>
      <c r="DH295" s="132"/>
      <c r="DI295" s="72">
        <f t="shared" si="332"/>
        <v>0</v>
      </c>
      <c r="DJ295" s="72"/>
      <c r="DK295" s="326">
        <f t="shared" si="389"/>
        <v>0</v>
      </c>
      <c r="DL295" s="326">
        <f t="shared" si="390"/>
        <v>0</v>
      </c>
      <c r="DM295" s="326">
        <f t="shared" si="371"/>
        <v>0</v>
      </c>
      <c r="DN295" s="326">
        <f t="shared" si="372"/>
        <v>0</v>
      </c>
      <c r="DO295" s="326">
        <f t="shared" si="373"/>
        <v>0</v>
      </c>
      <c r="DP295" s="326">
        <f t="shared" si="391"/>
        <v>0</v>
      </c>
      <c r="DQ295" s="329">
        <f t="shared" si="392"/>
        <v>0</v>
      </c>
      <c r="DR295" s="72"/>
      <c r="DS295" s="372">
        <v>282</v>
      </c>
      <c r="DT295" s="68">
        <f t="shared" si="374"/>
        <v>0</v>
      </c>
      <c r="DV295" s="68">
        <f t="shared" si="375"/>
        <v>0</v>
      </c>
      <c r="DX295" s="91"/>
      <c r="DZ295" s="68">
        <f t="shared" si="376"/>
        <v>0</v>
      </c>
      <c r="EA295" s="132"/>
      <c r="EB295" s="72">
        <f t="shared" si="377"/>
        <v>0</v>
      </c>
      <c r="EC295" s="132"/>
      <c r="ED295" s="72">
        <f t="shared" si="333"/>
        <v>0</v>
      </c>
      <c r="EF295" s="364">
        <f t="shared" si="393"/>
        <v>0</v>
      </c>
      <c r="EG295" s="95">
        <f t="shared" si="394"/>
        <v>0</v>
      </c>
      <c r="EH295" s="379">
        <f>(INDEX('30 year Cash Flow'!$H$50:$AK$50,1,'Monthly Loan Amortization'!A295)/12)*$DV$9</f>
        <v>0</v>
      </c>
      <c r="EI295" s="326">
        <f t="shared" si="395"/>
        <v>0</v>
      </c>
      <c r="EJ295" s="326">
        <f t="shared" ref="EJ295:EJ358" si="400">IF(EH295&gt;EG295,EH295-EG295,0)</f>
        <v>0</v>
      </c>
      <c r="EK295" s="326">
        <f t="shared" si="396"/>
        <v>0</v>
      </c>
      <c r="EL295" s="329">
        <f t="shared" si="324"/>
        <v>0</v>
      </c>
      <c r="EM295" s="329"/>
      <c r="EN295" s="372">
        <v>282</v>
      </c>
      <c r="EO295" s="95">
        <f t="shared" si="378"/>
        <v>0</v>
      </c>
      <c r="EP295" s="132"/>
      <c r="EQ295" s="95">
        <f t="shared" si="379"/>
        <v>0</v>
      </c>
      <c r="ER295" s="132"/>
      <c r="ES295" s="91"/>
      <c r="ET295" s="132"/>
      <c r="EU295" s="95">
        <f t="shared" si="380"/>
        <v>0</v>
      </c>
      <c r="EV295" s="132"/>
      <c r="EW295" s="327">
        <f t="shared" si="381"/>
        <v>0</v>
      </c>
      <c r="EX295" s="132"/>
      <c r="EY295" s="327">
        <f t="shared" si="334"/>
        <v>0</v>
      </c>
      <c r="EZ295" s="132"/>
      <c r="FA295" s="364">
        <f t="shared" si="397"/>
        <v>0</v>
      </c>
      <c r="FB295" s="95">
        <f t="shared" si="398"/>
        <v>0</v>
      </c>
      <c r="FC295" s="379">
        <f>(INDEX('30 year Cash Flow'!$H$50:$AK$50,1,'Monthly Loan Amortization'!A295)/12)*$EQ$9</f>
        <v>0</v>
      </c>
      <c r="FD295" s="326">
        <f t="shared" ref="FD295:FD358" si="401">IF(FC295&lt;=FB295,FC295,FB295)</f>
        <v>0</v>
      </c>
      <c r="FE295" s="326">
        <f t="shared" ref="FE295:FE358" si="402">IF(FC295&gt;FB295,FC295-FB295,0)</f>
        <v>0</v>
      </c>
      <c r="FF295" s="326">
        <f t="shared" si="399"/>
        <v>0</v>
      </c>
      <c r="FG295" s="329">
        <f t="shared" si="325"/>
        <v>0</v>
      </c>
    </row>
    <row r="296" spans="1:163" x14ac:dyDescent="0.25">
      <c r="A296" s="132">
        <f t="shared" si="382"/>
        <v>24</v>
      </c>
      <c r="B296" s="71">
        <v>283</v>
      </c>
      <c r="C296" s="68">
        <f t="shared" si="335"/>
        <v>0</v>
      </c>
      <c r="E296" s="68">
        <f t="shared" si="336"/>
        <v>0</v>
      </c>
      <c r="G296" s="91"/>
      <c r="I296" s="68">
        <f t="shared" si="337"/>
        <v>0</v>
      </c>
      <c r="K296" s="72">
        <f t="shared" si="338"/>
        <v>0</v>
      </c>
      <c r="M296" s="72">
        <f t="shared" si="326"/>
        <v>0</v>
      </c>
      <c r="N296" s="66"/>
      <c r="O296" s="69"/>
      <c r="Q296" s="71">
        <v>283</v>
      </c>
      <c r="R296" s="68">
        <f t="shared" si="339"/>
        <v>0</v>
      </c>
      <c r="T296" s="68">
        <f t="shared" si="340"/>
        <v>0</v>
      </c>
      <c r="V296" s="91"/>
      <c r="X296" s="68">
        <f t="shared" si="341"/>
        <v>0</v>
      </c>
      <c r="Z296" s="72">
        <f t="shared" si="342"/>
        <v>0</v>
      </c>
      <c r="AB296" s="72" t="e">
        <f t="shared" si="327"/>
        <v>#REF!</v>
      </c>
      <c r="AD296" s="69"/>
      <c r="AF296" s="71">
        <v>283</v>
      </c>
      <c r="AG296" s="68">
        <f t="shared" si="343"/>
        <v>0</v>
      </c>
      <c r="AI296" s="68">
        <f t="shared" si="344"/>
        <v>0</v>
      </c>
      <c r="AK296" s="91"/>
      <c r="AM296" s="68">
        <f t="shared" si="345"/>
        <v>0</v>
      </c>
      <c r="AO296" s="72">
        <f t="shared" si="346"/>
        <v>0</v>
      </c>
      <c r="AQ296" s="72" t="e">
        <f t="shared" si="328"/>
        <v>#REF!</v>
      </c>
      <c r="AS296" s="69"/>
      <c r="AU296" s="71">
        <v>283</v>
      </c>
      <c r="AV296" s="68">
        <f t="shared" si="347"/>
        <v>0</v>
      </c>
      <c r="AX296" s="68">
        <f t="shared" si="348"/>
        <v>0</v>
      </c>
      <c r="AZ296" s="91"/>
      <c r="BB296" s="68">
        <f t="shared" si="349"/>
        <v>0</v>
      </c>
      <c r="BD296" s="72">
        <f t="shared" si="350"/>
        <v>0</v>
      </c>
      <c r="BF296" s="72" t="e">
        <f t="shared" si="329"/>
        <v>#REF!</v>
      </c>
      <c r="BG296" s="72"/>
      <c r="BH296" s="71">
        <v>283</v>
      </c>
      <c r="BI296" s="68">
        <f t="shared" si="351"/>
        <v>0</v>
      </c>
      <c r="BJ296" s="132"/>
      <c r="BK296" s="68">
        <f t="shared" si="352"/>
        <v>0</v>
      </c>
      <c r="BL296" s="132"/>
      <c r="BM296" s="91"/>
      <c r="BN296" s="132"/>
      <c r="BO296" s="68">
        <f t="shared" si="353"/>
        <v>0</v>
      </c>
      <c r="BP296" s="132"/>
      <c r="BQ296" s="72">
        <f t="shared" si="354"/>
        <v>0</v>
      </c>
      <c r="BR296" s="132"/>
      <c r="BS296" s="72">
        <f t="shared" si="330"/>
        <v>0</v>
      </c>
      <c r="BT296" s="72"/>
      <c r="BU296" s="326">
        <f t="shared" si="383"/>
        <v>0</v>
      </c>
      <c r="BV296" s="326">
        <f t="shared" si="355"/>
        <v>0</v>
      </c>
      <c r="BW296" s="326">
        <f t="shared" si="356"/>
        <v>0</v>
      </c>
      <c r="BX296" s="326">
        <f t="shared" si="357"/>
        <v>0</v>
      </c>
      <c r="BY296" s="326">
        <f t="shared" si="358"/>
        <v>0</v>
      </c>
      <c r="BZ296" s="326">
        <f t="shared" si="384"/>
        <v>0</v>
      </c>
      <c r="CA296" s="329">
        <f t="shared" si="359"/>
        <v>0</v>
      </c>
      <c r="CB296" s="132"/>
      <c r="CC296" s="71">
        <v>283</v>
      </c>
      <c r="CD296" s="68">
        <f t="shared" si="360"/>
        <v>0</v>
      </c>
      <c r="CE296" s="132"/>
      <c r="CF296" s="68">
        <f t="shared" si="361"/>
        <v>0</v>
      </c>
      <c r="CG296" s="132"/>
      <c r="CH296" s="91"/>
      <c r="CI296" s="132"/>
      <c r="CJ296" s="68">
        <f t="shared" si="362"/>
        <v>0</v>
      </c>
      <c r="CK296" s="132"/>
      <c r="CL296" s="72">
        <f t="shared" si="363"/>
        <v>0</v>
      </c>
      <c r="CM296" s="132"/>
      <c r="CN296" s="72">
        <f t="shared" si="331"/>
        <v>0</v>
      </c>
      <c r="CO296" s="132"/>
      <c r="CP296" s="326">
        <f t="shared" si="385"/>
        <v>0</v>
      </c>
      <c r="CQ296" s="326">
        <f t="shared" si="386"/>
        <v>0</v>
      </c>
      <c r="CR296" s="326">
        <f t="shared" si="387"/>
        <v>0</v>
      </c>
      <c r="CS296" s="326">
        <f t="shared" si="364"/>
        <v>0</v>
      </c>
      <c r="CT296" s="326">
        <f t="shared" si="365"/>
        <v>0</v>
      </c>
      <c r="CU296" s="326">
        <f t="shared" si="388"/>
        <v>0</v>
      </c>
      <c r="CV296" s="329">
        <f t="shared" si="366"/>
        <v>0</v>
      </c>
      <c r="CW296" s="69"/>
      <c r="CX296" s="71">
        <v>283</v>
      </c>
      <c r="CY296" s="68">
        <f t="shared" si="367"/>
        <v>0</v>
      </c>
      <c r="CZ296" s="132"/>
      <c r="DA296" s="68">
        <f t="shared" si="368"/>
        <v>0</v>
      </c>
      <c r="DB296" s="132"/>
      <c r="DC296" s="91"/>
      <c r="DD296" s="132"/>
      <c r="DE296" s="68">
        <f t="shared" si="369"/>
        <v>0</v>
      </c>
      <c r="DF296" s="132"/>
      <c r="DG296" s="72">
        <f t="shared" si="370"/>
        <v>0</v>
      </c>
      <c r="DH296" s="132"/>
      <c r="DI296" s="72">
        <f t="shared" si="332"/>
        <v>0</v>
      </c>
      <c r="DJ296" s="72"/>
      <c r="DK296" s="326">
        <f t="shared" si="389"/>
        <v>0</v>
      </c>
      <c r="DL296" s="326">
        <f t="shared" si="390"/>
        <v>0</v>
      </c>
      <c r="DM296" s="326">
        <f t="shared" si="371"/>
        <v>0</v>
      </c>
      <c r="DN296" s="326">
        <f t="shared" si="372"/>
        <v>0</v>
      </c>
      <c r="DO296" s="326">
        <f t="shared" si="373"/>
        <v>0</v>
      </c>
      <c r="DP296" s="326">
        <f t="shared" si="391"/>
        <v>0</v>
      </c>
      <c r="DQ296" s="329">
        <f t="shared" si="392"/>
        <v>0</v>
      </c>
      <c r="DR296" s="72"/>
      <c r="DS296" s="372">
        <v>283</v>
      </c>
      <c r="DT296" s="68">
        <f t="shared" si="374"/>
        <v>0</v>
      </c>
      <c r="DV296" s="68">
        <f t="shared" si="375"/>
        <v>0</v>
      </c>
      <c r="DX296" s="91"/>
      <c r="DZ296" s="68">
        <f t="shared" si="376"/>
        <v>0</v>
      </c>
      <c r="EA296" s="132"/>
      <c r="EB296" s="72">
        <f t="shared" si="377"/>
        <v>0</v>
      </c>
      <c r="EC296" s="132"/>
      <c r="ED296" s="72">
        <f t="shared" si="333"/>
        <v>0</v>
      </c>
      <c r="EF296" s="364">
        <f t="shared" si="393"/>
        <v>0</v>
      </c>
      <c r="EG296" s="95">
        <f t="shared" si="394"/>
        <v>0</v>
      </c>
      <c r="EH296" s="379">
        <f>(INDEX('30 year Cash Flow'!$H$50:$AK$50,1,'Monthly Loan Amortization'!A296)/12)*$DV$9</f>
        <v>0</v>
      </c>
      <c r="EI296" s="326">
        <f t="shared" si="395"/>
        <v>0</v>
      </c>
      <c r="EJ296" s="326">
        <f t="shared" si="400"/>
        <v>0</v>
      </c>
      <c r="EK296" s="326">
        <f t="shared" si="396"/>
        <v>0</v>
      </c>
      <c r="EL296" s="329">
        <f t="shared" si="324"/>
        <v>0</v>
      </c>
      <c r="EM296" s="329"/>
      <c r="EN296" s="372">
        <v>283</v>
      </c>
      <c r="EO296" s="95">
        <f t="shared" si="378"/>
        <v>0</v>
      </c>
      <c r="EP296" s="132"/>
      <c r="EQ296" s="95">
        <f t="shared" si="379"/>
        <v>0</v>
      </c>
      <c r="ER296" s="132"/>
      <c r="ES296" s="91"/>
      <c r="ET296" s="132"/>
      <c r="EU296" s="95">
        <f t="shared" si="380"/>
        <v>0</v>
      </c>
      <c r="EV296" s="132"/>
      <c r="EW296" s="327">
        <f t="shared" si="381"/>
        <v>0</v>
      </c>
      <c r="EX296" s="132"/>
      <c r="EY296" s="327">
        <f t="shared" si="334"/>
        <v>0</v>
      </c>
      <c r="EZ296" s="132"/>
      <c r="FA296" s="364">
        <f t="shared" si="397"/>
        <v>0</v>
      </c>
      <c r="FB296" s="95">
        <f t="shared" si="398"/>
        <v>0</v>
      </c>
      <c r="FC296" s="379">
        <f>(INDEX('30 year Cash Flow'!$H$50:$AK$50,1,'Monthly Loan Amortization'!A296)/12)*$EQ$9</f>
        <v>0</v>
      </c>
      <c r="FD296" s="326">
        <f t="shared" si="401"/>
        <v>0</v>
      </c>
      <c r="FE296" s="326">
        <f t="shared" si="402"/>
        <v>0</v>
      </c>
      <c r="FF296" s="326">
        <f t="shared" si="399"/>
        <v>0</v>
      </c>
      <c r="FG296" s="329">
        <f t="shared" si="325"/>
        <v>0</v>
      </c>
    </row>
    <row r="297" spans="1:163" x14ac:dyDescent="0.25">
      <c r="A297" s="132">
        <f t="shared" si="382"/>
        <v>24</v>
      </c>
      <c r="B297" s="71">
        <v>284</v>
      </c>
      <c r="C297" s="68">
        <f t="shared" si="335"/>
        <v>0</v>
      </c>
      <c r="E297" s="68">
        <f t="shared" si="336"/>
        <v>0</v>
      </c>
      <c r="G297" s="91"/>
      <c r="I297" s="68">
        <f t="shared" si="337"/>
        <v>0</v>
      </c>
      <c r="K297" s="72">
        <f t="shared" si="338"/>
        <v>0</v>
      </c>
      <c r="M297" s="72">
        <f t="shared" si="326"/>
        <v>0</v>
      </c>
      <c r="N297" s="66"/>
      <c r="O297" s="69"/>
      <c r="Q297" s="71">
        <v>284</v>
      </c>
      <c r="R297" s="68">
        <f t="shared" si="339"/>
        <v>0</v>
      </c>
      <c r="T297" s="68">
        <f t="shared" si="340"/>
        <v>0</v>
      </c>
      <c r="V297" s="91"/>
      <c r="X297" s="68">
        <f t="shared" si="341"/>
        <v>0</v>
      </c>
      <c r="Z297" s="72">
        <f t="shared" si="342"/>
        <v>0</v>
      </c>
      <c r="AB297" s="72" t="e">
        <f t="shared" si="327"/>
        <v>#REF!</v>
      </c>
      <c r="AD297" s="69"/>
      <c r="AF297" s="71">
        <v>284</v>
      </c>
      <c r="AG297" s="68">
        <f t="shared" si="343"/>
        <v>0</v>
      </c>
      <c r="AI297" s="68">
        <f t="shared" si="344"/>
        <v>0</v>
      </c>
      <c r="AK297" s="91"/>
      <c r="AM297" s="68">
        <f t="shared" si="345"/>
        <v>0</v>
      </c>
      <c r="AO297" s="72">
        <f t="shared" si="346"/>
        <v>0</v>
      </c>
      <c r="AQ297" s="72" t="e">
        <f t="shared" si="328"/>
        <v>#REF!</v>
      </c>
      <c r="AS297" s="69"/>
      <c r="AU297" s="71">
        <v>284</v>
      </c>
      <c r="AV297" s="68">
        <f t="shared" si="347"/>
        <v>0</v>
      </c>
      <c r="AX297" s="68">
        <f t="shared" si="348"/>
        <v>0</v>
      </c>
      <c r="AZ297" s="91"/>
      <c r="BB297" s="68">
        <f t="shared" si="349"/>
        <v>0</v>
      </c>
      <c r="BD297" s="72">
        <f t="shared" si="350"/>
        <v>0</v>
      </c>
      <c r="BF297" s="72" t="e">
        <f t="shared" si="329"/>
        <v>#REF!</v>
      </c>
      <c r="BG297" s="72"/>
      <c r="BH297" s="71">
        <v>284</v>
      </c>
      <c r="BI297" s="68">
        <f t="shared" si="351"/>
        <v>0</v>
      </c>
      <c r="BJ297" s="132"/>
      <c r="BK297" s="68">
        <f t="shared" si="352"/>
        <v>0</v>
      </c>
      <c r="BL297" s="132"/>
      <c r="BM297" s="91"/>
      <c r="BN297" s="132"/>
      <c r="BO297" s="68">
        <f t="shared" si="353"/>
        <v>0</v>
      </c>
      <c r="BP297" s="132"/>
      <c r="BQ297" s="72">
        <f t="shared" si="354"/>
        <v>0</v>
      </c>
      <c r="BR297" s="132"/>
      <c r="BS297" s="72">
        <f t="shared" si="330"/>
        <v>0</v>
      </c>
      <c r="BT297" s="72"/>
      <c r="BU297" s="326">
        <f t="shared" si="383"/>
        <v>0</v>
      </c>
      <c r="BV297" s="326">
        <f t="shared" si="355"/>
        <v>0</v>
      </c>
      <c r="BW297" s="326">
        <f t="shared" si="356"/>
        <v>0</v>
      </c>
      <c r="BX297" s="326">
        <f t="shared" si="357"/>
        <v>0</v>
      </c>
      <c r="BY297" s="326">
        <f t="shared" si="358"/>
        <v>0</v>
      </c>
      <c r="BZ297" s="326">
        <f t="shared" si="384"/>
        <v>0</v>
      </c>
      <c r="CA297" s="329">
        <f t="shared" si="359"/>
        <v>0</v>
      </c>
      <c r="CB297" s="132"/>
      <c r="CC297" s="71">
        <v>284</v>
      </c>
      <c r="CD297" s="68">
        <f t="shared" si="360"/>
        <v>0</v>
      </c>
      <c r="CE297" s="132"/>
      <c r="CF297" s="68">
        <f t="shared" si="361"/>
        <v>0</v>
      </c>
      <c r="CG297" s="132"/>
      <c r="CH297" s="91"/>
      <c r="CI297" s="132"/>
      <c r="CJ297" s="68">
        <f t="shared" si="362"/>
        <v>0</v>
      </c>
      <c r="CK297" s="132"/>
      <c r="CL297" s="72">
        <f t="shared" si="363"/>
        <v>0</v>
      </c>
      <c r="CM297" s="132"/>
      <c r="CN297" s="72">
        <f t="shared" si="331"/>
        <v>0</v>
      </c>
      <c r="CO297" s="132"/>
      <c r="CP297" s="326">
        <f t="shared" si="385"/>
        <v>0</v>
      </c>
      <c r="CQ297" s="326">
        <f t="shared" si="386"/>
        <v>0</v>
      </c>
      <c r="CR297" s="326">
        <f t="shared" si="387"/>
        <v>0</v>
      </c>
      <c r="CS297" s="326">
        <f t="shared" si="364"/>
        <v>0</v>
      </c>
      <c r="CT297" s="326">
        <f t="shared" si="365"/>
        <v>0</v>
      </c>
      <c r="CU297" s="326">
        <f t="shared" si="388"/>
        <v>0</v>
      </c>
      <c r="CV297" s="329">
        <f t="shared" si="366"/>
        <v>0</v>
      </c>
      <c r="CW297" s="69"/>
      <c r="CX297" s="71">
        <v>284</v>
      </c>
      <c r="CY297" s="68">
        <f t="shared" si="367"/>
        <v>0</v>
      </c>
      <c r="CZ297" s="132"/>
      <c r="DA297" s="68">
        <f t="shared" si="368"/>
        <v>0</v>
      </c>
      <c r="DB297" s="132"/>
      <c r="DC297" s="91"/>
      <c r="DD297" s="132"/>
      <c r="DE297" s="68">
        <f t="shared" si="369"/>
        <v>0</v>
      </c>
      <c r="DF297" s="132"/>
      <c r="DG297" s="72">
        <f t="shared" si="370"/>
        <v>0</v>
      </c>
      <c r="DH297" s="132"/>
      <c r="DI297" s="72">
        <f t="shared" si="332"/>
        <v>0</v>
      </c>
      <c r="DJ297" s="72"/>
      <c r="DK297" s="326">
        <f t="shared" si="389"/>
        <v>0</v>
      </c>
      <c r="DL297" s="326">
        <f t="shared" si="390"/>
        <v>0</v>
      </c>
      <c r="DM297" s="326">
        <f t="shared" si="371"/>
        <v>0</v>
      </c>
      <c r="DN297" s="326">
        <f t="shared" si="372"/>
        <v>0</v>
      </c>
      <c r="DO297" s="326">
        <f t="shared" si="373"/>
        <v>0</v>
      </c>
      <c r="DP297" s="326">
        <f t="shared" si="391"/>
        <v>0</v>
      </c>
      <c r="DQ297" s="329">
        <f t="shared" si="392"/>
        <v>0</v>
      </c>
      <c r="DR297" s="72"/>
      <c r="DS297" s="372">
        <v>284</v>
      </c>
      <c r="DT297" s="68">
        <f t="shared" si="374"/>
        <v>0</v>
      </c>
      <c r="DV297" s="68">
        <f t="shared" si="375"/>
        <v>0</v>
      </c>
      <c r="DX297" s="91"/>
      <c r="DZ297" s="68">
        <f t="shared" si="376"/>
        <v>0</v>
      </c>
      <c r="EA297" s="132"/>
      <c r="EB297" s="72">
        <f t="shared" si="377"/>
        <v>0</v>
      </c>
      <c r="EC297" s="132"/>
      <c r="ED297" s="72">
        <f t="shared" si="333"/>
        <v>0</v>
      </c>
      <c r="EF297" s="364">
        <f t="shared" si="393"/>
        <v>0</v>
      </c>
      <c r="EG297" s="95">
        <f t="shared" si="394"/>
        <v>0</v>
      </c>
      <c r="EH297" s="379">
        <f>(INDEX('30 year Cash Flow'!$H$50:$AK$50,1,'Monthly Loan Amortization'!A297)/12)*$DV$9</f>
        <v>0</v>
      </c>
      <c r="EI297" s="326">
        <f t="shared" si="395"/>
        <v>0</v>
      </c>
      <c r="EJ297" s="326">
        <f t="shared" si="400"/>
        <v>0</v>
      </c>
      <c r="EK297" s="326">
        <f t="shared" si="396"/>
        <v>0</v>
      </c>
      <c r="EL297" s="329">
        <f t="shared" si="324"/>
        <v>0</v>
      </c>
      <c r="EM297" s="329"/>
      <c r="EN297" s="372">
        <v>284</v>
      </c>
      <c r="EO297" s="95">
        <f t="shared" si="378"/>
        <v>0</v>
      </c>
      <c r="EP297" s="132"/>
      <c r="EQ297" s="95">
        <f t="shared" si="379"/>
        <v>0</v>
      </c>
      <c r="ER297" s="132"/>
      <c r="ES297" s="91"/>
      <c r="ET297" s="132"/>
      <c r="EU297" s="95">
        <f t="shared" si="380"/>
        <v>0</v>
      </c>
      <c r="EV297" s="132"/>
      <c r="EW297" s="327">
        <f t="shared" si="381"/>
        <v>0</v>
      </c>
      <c r="EX297" s="132"/>
      <c r="EY297" s="327">
        <f t="shared" si="334"/>
        <v>0</v>
      </c>
      <c r="EZ297" s="132"/>
      <c r="FA297" s="364">
        <f t="shared" si="397"/>
        <v>0</v>
      </c>
      <c r="FB297" s="95">
        <f t="shared" si="398"/>
        <v>0</v>
      </c>
      <c r="FC297" s="379">
        <f>(INDEX('30 year Cash Flow'!$H$50:$AK$50,1,'Monthly Loan Amortization'!A297)/12)*$EQ$9</f>
        <v>0</v>
      </c>
      <c r="FD297" s="326">
        <f t="shared" si="401"/>
        <v>0</v>
      </c>
      <c r="FE297" s="326">
        <f t="shared" si="402"/>
        <v>0</v>
      </c>
      <c r="FF297" s="326">
        <f t="shared" si="399"/>
        <v>0</v>
      </c>
      <c r="FG297" s="329">
        <f t="shared" si="325"/>
        <v>0</v>
      </c>
    </row>
    <row r="298" spans="1:163" x14ac:dyDescent="0.25">
      <c r="A298" s="132">
        <f t="shared" si="382"/>
        <v>24</v>
      </c>
      <c r="B298" s="71">
        <v>285</v>
      </c>
      <c r="C298" s="68">
        <f t="shared" si="335"/>
        <v>0</v>
      </c>
      <c r="E298" s="68">
        <f t="shared" si="336"/>
        <v>0</v>
      </c>
      <c r="G298" s="91"/>
      <c r="I298" s="68">
        <f t="shared" si="337"/>
        <v>0</v>
      </c>
      <c r="K298" s="72">
        <f t="shared" si="338"/>
        <v>0</v>
      </c>
      <c r="M298" s="72">
        <f t="shared" si="326"/>
        <v>0</v>
      </c>
      <c r="N298" s="66"/>
      <c r="O298" s="69"/>
      <c r="Q298" s="71">
        <v>285</v>
      </c>
      <c r="R298" s="68">
        <f t="shared" si="339"/>
        <v>0</v>
      </c>
      <c r="T298" s="68">
        <f t="shared" si="340"/>
        <v>0</v>
      </c>
      <c r="V298" s="91"/>
      <c r="X298" s="68">
        <f t="shared" si="341"/>
        <v>0</v>
      </c>
      <c r="Z298" s="72">
        <f t="shared" si="342"/>
        <v>0</v>
      </c>
      <c r="AB298" s="72" t="e">
        <f t="shared" si="327"/>
        <v>#REF!</v>
      </c>
      <c r="AD298" s="69"/>
      <c r="AF298" s="71">
        <v>285</v>
      </c>
      <c r="AG298" s="68">
        <f t="shared" si="343"/>
        <v>0</v>
      </c>
      <c r="AI298" s="68">
        <f t="shared" si="344"/>
        <v>0</v>
      </c>
      <c r="AK298" s="91"/>
      <c r="AM298" s="68">
        <f t="shared" si="345"/>
        <v>0</v>
      </c>
      <c r="AO298" s="72">
        <f t="shared" si="346"/>
        <v>0</v>
      </c>
      <c r="AQ298" s="72" t="e">
        <f t="shared" si="328"/>
        <v>#REF!</v>
      </c>
      <c r="AS298" s="69"/>
      <c r="AU298" s="71">
        <v>285</v>
      </c>
      <c r="AV298" s="68">
        <f t="shared" si="347"/>
        <v>0</v>
      </c>
      <c r="AX298" s="68">
        <f t="shared" si="348"/>
        <v>0</v>
      </c>
      <c r="AZ298" s="91"/>
      <c r="BB298" s="68">
        <f t="shared" si="349"/>
        <v>0</v>
      </c>
      <c r="BD298" s="72">
        <f t="shared" si="350"/>
        <v>0</v>
      </c>
      <c r="BF298" s="72" t="e">
        <f t="shared" si="329"/>
        <v>#REF!</v>
      </c>
      <c r="BG298" s="72"/>
      <c r="BH298" s="71">
        <v>285</v>
      </c>
      <c r="BI298" s="68">
        <f t="shared" si="351"/>
        <v>0</v>
      </c>
      <c r="BJ298" s="132"/>
      <c r="BK298" s="68">
        <f t="shared" si="352"/>
        <v>0</v>
      </c>
      <c r="BL298" s="132"/>
      <c r="BM298" s="91"/>
      <c r="BN298" s="132"/>
      <c r="BO298" s="68">
        <f t="shared" si="353"/>
        <v>0</v>
      </c>
      <c r="BP298" s="132"/>
      <c r="BQ298" s="72">
        <f t="shared" si="354"/>
        <v>0</v>
      </c>
      <c r="BR298" s="132"/>
      <c r="BS298" s="72">
        <f t="shared" si="330"/>
        <v>0</v>
      </c>
      <c r="BT298" s="72"/>
      <c r="BU298" s="326">
        <f t="shared" si="383"/>
        <v>0</v>
      </c>
      <c r="BV298" s="326">
        <f t="shared" si="355"/>
        <v>0</v>
      </c>
      <c r="BW298" s="326">
        <f t="shared" si="356"/>
        <v>0</v>
      </c>
      <c r="BX298" s="326">
        <f t="shared" si="357"/>
        <v>0</v>
      </c>
      <c r="BY298" s="326">
        <f t="shared" si="358"/>
        <v>0</v>
      </c>
      <c r="BZ298" s="326">
        <f t="shared" si="384"/>
        <v>0</v>
      </c>
      <c r="CA298" s="329">
        <f t="shared" si="359"/>
        <v>0</v>
      </c>
      <c r="CB298" s="132"/>
      <c r="CC298" s="71">
        <v>285</v>
      </c>
      <c r="CD298" s="68">
        <f t="shared" si="360"/>
        <v>0</v>
      </c>
      <c r="CE298" s="132"/>
      <c r="CF298" s="68">
        <f t="shared" si="361"/>
        <v>0</v>
      </c>
      <c r="CG298" s="132"/>
      <c r="CH298" s="91"/>
      <c r="CI298" s="132"/>
      <c r="CJ298" s="68">
        <f t="shared" si="362"/>
        <v>0</v>
      </c>
      <c r="CK298" s="132"/>
      <c r="CL298" s="72">
        <f t="shared" si="363"/>
        <v>0</v>
      </c>
      <c r="CM298" s="132"/>
      <c r="CN298" s="72">
        <f t="shared" si="331"/>
        <v>0</v>
      </c>
      <c r="CO298" s="132"/>
      <c r="CP298" s="326">
        <f t="shared" si="385"/>
        <v>0</v>
      </c>
      <c r="CQ298" s="326">
        <f t="shared" si="386"/>
        <v>0</v>
      </c>
      <c r="CR298" s="326">
        <f t="shared" si="387"/>
        <v>0</v>
      </c>
      <c r="CS298" s="326">
        <f t="shared" si="364"/>
        <v>0</v>
      </c>
      <c r="CT298" s="326">
        <f t="shared" si="365"/>
        <v>0</v>
      </c>
      <c r="CU298" s="326">
        <f t="shared" si="388"/>
        <v>0</v>
      </c>
      <c r="CV298" s="329">
        <f t="shared" si="366"/>
        <v>0</v>
      </c>
      <c r="CW298" s="69"/>
      <c r="CX298" s="71">
        <v>285</v>
      </c>
      <c r="CY298" s="68">
        <f t="shared" si="367"/>
        <v>0</v>
      </c>
      <c r="CZ298" s="132"/>
      <c r="DA298" s="68">
        <f t="shared" si="368"/>
        <v>0</v>
      </c>
      <c r="DB298" s="132"/>
      <c r="DC298" s="91"/>
      <c r="DD298" s="132"/>
      <c r="DE298" s="68">
        <f t="shared" si="369"/>
        <v>0</v>
      </c>
      <c r="DF298" s="132"/>
      <c r="DG298" s="72">
        <f t="shared" si="370"/>
        <v>0</v>
      </c>
      <c r="DH298" s="132"/>
      <c r="DI298" s="72">
        <f t="shared" si="332"/>
        <v>0</v>
      </c>
      <c r="DJ298" s="72"/>
      <c r="DK298" s="326">
        <f t="shared" si="389"/>
        <v>0</v>
      </c>
      <c r="DL298" s="326">
        <f t="shared" si="390"/>
        <v>0</v>
      </c>
      <c r="DM298" s="326">
        <f t="shared" si="371"/>
        <v>0</v>
      </c>
      <c r="DN298" s="326">
        <f t="shared" si="372"/>
        <v>0</v>
      </c>
      <c r="DO298" s="326">
        <f t="shared" si="373"/>
        <v>0</v>
      </c>
      <c r="DP298" s="326">
        <f t="shared" si="391"/>
        <v>0</v>
      </c>
      <c r="DQ298" s="329">
        <f t="shared" si="392"/>
        <v>0</v>
      </c>
      <c r="DR298" s="72"/>
      <c r="DS298" s="372">
        <v>285</v>
      </c>
      <c r="DT298" s="68">
        <f t="shared" si="374"/>
        <v>0</v>
      </c>
      <c r="DV298" s="68">
        <f t="shared" si="375"/>
        <v>0</v>
      </c>
      <c r="DX298" s="91"/>
      <c r="DZ298" s="68">
        <f t="shared" si="376"/>
        <v>0</v>
      </c>
      <c r="EA298" s="132"/>
      <c r="EB298" s="72">
        <f t="shared" si="377"/>
        <v>0</v>
      </c>
      <c r="EC298" s="132"/>
      <c r="ED298" s="72">
        <f t="shared" si="333"/>
        <v>0</v>
      </c>
      <c r="EF298" s="364">
        <f t="shared" si="393"/>
        <v>0</v>
      </c>
      <c r="EG298" s="95">
        <f t="shared" si="394"/>
        <v>0</v>
      </c>
      <c r="EH298" s="379">
        <f>(INDEX('30 year Cash Flow'!$H$50:$AK$50,1,'Monthly Loan Amortization'!A298)/12)*$DV$9</f>
        <v>0</v>
      </c>
      <c r="EI298" s="326">
        <f t="shared" si="395"/>
        <v>0</v>
      </c>
      <c r="EJ298" s="326">
        <f t="shared" si="400"/>
        <v>0</v>
      </c>
      <c r="EK298" s="326">
        <f t="shared" si="396"/>
        <v>0</v>
      </c>
      <c r="EL298" s="329">
        <f t="shared" si="324"/>
        <v>0</v>
      </c>
      <c r="EM298" s="329"/>
      <c r="EN298" s="372">
        <v>285</v>
      </c>
      <c r="EO298" s="95">
        <f t="shared" si="378"/>
        <v>0</v>
      </c>
      <c r="EP298" s="132"/>
      <c r="EQ298" s="95">
        <f t="shared" si="379"/>
        <v>0</v>
      </c>
      <c r="ER298" s="132"/>
      <c r="ES298" s="91"/>
      <c r="ET298" s="132"/>
      <c r="EU298" s="95">
        <f t="shared" si="380"/>
        <v>0</v>
      </c>
      <c r="EV298" s="132"/>
      <c r="EW298" s="327">
        <f t="shared" si="381"/>
        <v>0</v>
      </c>
      <c r="EX298" s="132"/>
      <c r="EY298" s="327">
        <f t="shared" si="334"/>
        <v>0</v>
      </c>
      <c r="EZ298" s="132"/>
      <c r="FA298" s="364">
        <f t="shared" si="397"/>
        <v>0</v>
      </c>
      <c r="FB298" s="95">
        <f t="shared" si="398"/>
        <v>0</v>
      </c>
      <c r="FC298" s="379">
        <f>(INDEX('30 year Cash Flow'!$H$50:$AK$50,1,'Monthly Loan Amortization'!A298)/12)*$EQ$9</f>
        <v>0</v>
      </c>
      <c r="FD298" s="326">
        <f t="shared" si="401"/>
        <v>0</v>
      </c>
      <c r="FE298" s="326">
        <f t="shared" si="402"/>
        <v>0</v>
      </c>
      <c r="FF298" s="326">
        <f t="shared" si="399"/>
        <v>0</v>
      </c>
      <c r="FG298" s="329">
        <f t="shared" si="325"/>
        <v>0</v>
      </c>
    </row>
    <row r="299" spans="1:163" x14ac:dyDescent="0.25">
      <c r="A299" s="132">
        <f t="shared" si="382"/>
        <v>24</v>
      </c>
      <c r="B299" s="71">
        <v>286</v>
      </c>
      <c r="C299" s="68">
        <f t="shared" si="335"/>
        <v>0</v>
      </c>
      <c r="E299" s="68">
        <f t="shared" si="336"/>
        <v>0</v>
      </c>
      <c r="G299" s="91"/>
      <c r="I299" s="68">
        <f t="shared" si="337"/>
        <v>0</v>
      </c>
      <c r="K299" s="72">
        <f t="shared" si="338"/>
        <v>0</v>
      </c>
      <c r="M299" s="72">
        <f t="shared" si="326"/>
        <v>0</v>
      </c>
      <c r="N299" s="66"/>
      <c r="O299" s="69"/>
      <c r="Q299" s="71">
        <v>286</v>
      </c>
      <c r="R299" s="68">
        <f t="shared" si="339"/>
        <v>0</v>
      </c>
      <c r="T299" s="68">
        <f t="shared" si="340"/>
        <v>0</v>
      </c>
      <c r="V299" s="91"/>
      <c r="X299" s="68">
        <f t="shared" si="341"/>
        <v>0</v>
      </c>
      <c r="Z299" s="72">
        <f t="shared" si="342"/>
        <v>0</v>
      </c>
      <c r="AB299" s="72" t="e">
        <f t="shared" si="327"/>
        <v>#REF!</v>
      </c>
      <c r="AD299" s="69"/>
      <c r="AF299" s="71">
        <v>286</v>
      </c>
      <c r="AG299" s="68">
        <f t="shared" si="343"/>
        <v>0</v>
      </c>
      <c r="AI299" s="68">
        <f t="shared" si="344"/>
        <v>0</v>
      </c>
      <c r="AK299" s="91"/>
      <c r="AM299" s="68">
        <f t="shared" si="345"/>
        <v>0</v>
      </c>
      <c r="AO299" s="72">
        <f t="shared" si="346"/>
        <v>0</v>
      </c>
      <c r="AQ299" s="72" t="e">
        <f t="shared" si="328"/>
        <v>#REF!</v>
      </c>
      <c r="AS299" s="69"/>
      <c r="AU299" s="71">
        <v>286</v>
      </c>
      <c r="AV299" s="68">
        <f t="shared" si="347"/>
        <v>0</v>
      </c>
      <c r="AX299" s="68">
        <f t="shared" si="348"/>
        <v>0</v>
      </c>
      <c r="AZ299" s="91"/>
      <c r="BB299" s="68">
        <f t="shared" si="349"/>
        <v>0</v>
      </c>
      <c r="BD299" s="72">
        <f t="shared" si="350"/>
        <v>0</v>
      </c>
      <c r="BF299" s="72" t="e">
        <f t="shared" si="329"/>
        <v>#REF!</v>
      </c>
      <c r="BG299" s="72"/>
      <c r="BH299" s="71">
        <v>286</v>
      </c>
      <c r="BI299" s="68">
        <f t="shared" si="351"/>
        <v>0</v>
      </c>
      <c r="BJ299" s="132"/>
      <c r="BK299" s="68">
        <f t="shared" si="352"/>
        <v>0</v>
      </c>
      <c r="BL299" s="132"/>
      <c r="BM299" s="91"/>
      <c r="BN299" s="132"/>
      <c r="BO299" s="68">
        <f t="shared" si="353"/>
        <v>0</v>
      </c>
      <c r="BP299" s="132"/>
      <c r="BQ299" s="72">
        <f t="shared" si="354"/>
        <v>0</v>
      </c>
      <c r="BR299" s="132"/>
      <c r="BS299" s="72">
        <f t="shared" si="330"/>
        <v>0</v>
      </c>
      <c r="BT299" s="72"/>
      <c r="BU299" s="326">
        <f t="shared" si="383"/>
        <v>0</v>
      </c>
      <c r="BV299" s="326">
        <f t="shared" si="355"/>
        <v>0</v>
      </c>
      <c r="BW299" s="326">
        <f t="shared" si="356"/>
        <v>0</v>
      </c>
      <c r="BX299" s="326">
        <f t="shared" si="357"/>
        <v>0</v>
      </c>
      <c r="BY299" s="326">
        <f t="shared" si="358"/>
        <v>0</v>
      </c>
      <c r="BZ299" s="326">
        <f t="shared" si="384"/>
        <v>0</v>
      </c>
      <c r="CA299" s="329">
        <f t="shared" si="359"/>
        <v>0</v>
      </c>
      <c r="CB299" s="132"/>
      <c r="CC299" s="71">
        <v>286</v>
      </c>
      <c r="CD299" s="68">
        <f t="shared" si="360"/>
        <v>0</v>
      </c>
      <c r="CE299" s="132"/>
      <c r="CF299" s="68">
        <f t="shared" si="361"/>
        <v>0</v>
      </c>
      <c r="CG299" s="132"/>
      <c r="CH299" s="91"/>
      <c r="CI299" s="132"/>
      <c r="CJ299" s="68">
        <f t="shared" si="362"/>
        <v>0</v>
      </c>
      <c r="CK299" s="132"/>
      <c r="CL299" s="72">
        <f t="shared" si="363"/>
        <v>0</v>
      </c>
      <c r="CM299" s="132"/>
      <c r="CN299" s="72">
        <f t="shared" si="331"/>
        <v>0</v>
      </c>
      <c r="CO299" s="132"/>
      <c r="CP299" s="326">
        <f t="shared" si="385"/>
        <v>0</v>
      </c>
      <c r="CQ299" s="326">
        <f t="shared" si="386"/>
        <v>0</v>
      </c>
      <c r="CR299" s="326">
        <f t="shared" si="387"/>
        <v>0</v>
      </c>
      <c r="CS299" s="326">
        <f t="shared" si="364"/>
        <v>0</v>
      </c>
      <c r="CT299" s="326">
        <f t="shared" si="365"/>
        <v>0</v>
      </c>
      <c r="CU299" s="326">
        <f t="shared" si="388"/>
        <v>0</v>
      </c>
      <c r="CV299" s="329">
        <f t="shared" si="366"/>
        <v>0</v>
      </c>
      <c r="CW299" s="69"/>
      <c r="CX299" s="71">
        <v>286</v>
      </c>
      <c r="CY299" s="68">
        <f t="shared" si="367"/>
        <v>0</v>
      </c>
      <c r="CZ299" s="132"/>
      <c r="DA299" s="68">
        <f t="shared" si="368"/>
        <v>0</v>
      </c>
      <c r="DB299" s="132"/>
      <c r="DC299" s="91"/>
      <c r="DD299" s="132"/>
      <c r="DE299" s="68">
        <f t="shared" si="369"/>
        <v>0</v>
      </c>
      <c r="DF299" s="132"/>
      <c r="DG299" s="72">
        <f t="shared" si="370"/>
        <v>0</v>
      </c>
      <c r="DH299" s="132"/>
      <c r="DI299" s="72">
        <f t="shared" si="332"/>
        <v>0</v>
      </c>
      <c r="DJ299" s="72"/>
      <c r="DK299" s="326">
        <f t="shared" si="389"/>
        <v>0</v>
      </c>
      <c r="DL299" s="326">
        <f t="shared" si="390"/>
        <v>0</v>
      </c>
      <c r="DM299" s="326">
        <f t="shared" si="371"/>
        <v>0</v>
      </c>
      <c r="DN299" s="326">
        <f t="shared" si="372"/>
        <v>0</v>
      </c>
      <c r="DO299" s="326">
        <f t="shared" si="373"/>
        <v>0</v>
      </c>
      <c r="DP299" s="326">
        <f t="shared" si="391"/>
        <v>0</v>
      </c>
      <c r="DQ299" s="329">
        <f t="shared" si="392"/>
        <v>0</v>
      </c>
      <c r="DR299" s="72"/>
      <c r="DS299" s="372">
        <v>286</v>
      </c>
      <c r="DT299" s="68">
        <f t="shared" si="374"/>
        <v>0</v>
      </c>
      <c r="DV299" s="68">
        <f t="shared" si="375"/>
        <v>0</v>
      </c>
      <c r="DX299" s="91"/>
      <c r="DZ299" s="68">
        <f t="shared" si="376"/>
        <v>0</v>
      </c>
      <c r="EA299" s="132"/>
      <c r="EB299" s="72">
        <f t="shared" si="377"/>
        <v>0</v>
      </c>
      <c r="EC299" s="132"/>
      <c r="ED299" s="72">
        <f t="shared" si="333"/>
        <v>0</v>
      </c>
      <c r="EF299" s="364">
        <f t="shared" si="393"/>
        <v>0</v>
      </c>
      <c r="EG299" s="95">
        <f t="shared" si="394"/>
        <v>0</v>
      </c>
      <c r="EH299" s="379">
        <f>(INDEX('30 year Cash Flow'!$H$50:$AK$50,1,'Monthly Loan Amortization'!A299)/12)*$DV$9</f>
        <v>0</v>
      </c>
      <c r="EI299" s="326">
        <f t="shared" si="395"/>
        <v>0</v>
      </c>
      <c r="EJ299" s="326">
        <f t="shared" si="400"/>
        <v>0</v>
      </c>
      <c r="EK299" s="326">
        <f t="shared" si="396"/>
        <v>0</v>
      </c>
      <c r="EL299" s="329">
        <f t="shared" si="324"/>
        <v>0</v>
      </c>
      <c r="EM299" s="329"/>
      <c r="EN299" s="372">
        <v>286</v>
      </c>
      <c r="EO299" s="95">
        <f t="shared" si="378"/>
        <v>0</v>
      </c>
      <c r="EP299" s="132"/>
      <c r="EQ299" s="95">
        <f t="shared" si="379"/>
        <v>0</v>
      </c>
      <c r="ER299" s="132"/>
      <c r="ES299" s="91"/>
      <c r="ET299" s="132"/>
      <c r="EU299" s="95">
        <f t="shared" si="380"/>
        <v>0</v>
      </c>
      <c r="EV299" s="132"/>
      <c r="EW299" s="327">
        <f t="shared" si="381"/>
        <v>0</v>
      </c>
      <c r="EX299" s="132"/>
      <c r="EY299" s="327">
        <f t="shared" si="334"/>
        <v>0</v>
      </c>
      <c r="EZ299" s="132"/>
      <c r="FA299" s="364">
        <f t="shared" si="397"/>
        <v>0</v>
      </c>
      <c r="FB299" s="95">
        <f t="shared" si="398"/>
        <v>0</v>
      </c>
      <c r="FC299" s="379">
        <f>(INDEX('30 year Cash Flow'!$H$50:$AK$50,1,'Monthly Loan Amortization'!A299)/12)*$EQ$9</f>
        <v>0</v>
      </c>
      <c r="FD299" s="326">
        <f t="shared" si="401"/>
        <v>0</v>
      </c>
      <c r="FE299" s="326">
        <f t="shared" si="402"/>
        <v>0</v>
      </c>
      <c r="FF299" s="326">
        <f t="shared" si="399"/>
        <v>0</v>
      </c>
      <c r="FG299" s="329">
        <f t="shared" si="325"/>
        <v>0</v>
      </c>
    </row>
    <row r="300" spans="1:163" x14ac:dyDescent="0.25">
      <c r="A300" s="132">
        <f t="shared" si="382"/>
        <v>24</v>
      </c>
      <c r="B300" s="71">
        <v>287</v>
      </c>
      <c r="C300" s="68">
        <f t="shared" si="335"/>
        <v>0</v>
      </c>
      <c r="E300" s="68">
        <f t="shared" si="336"/>
        <v>0</v>
      </c>
      <c r="G300" s="91"/>
      <c r="I300" s="68">
        <f t="shared" si="337"/>
        <v>0</v>
      </c>
      <c r="K300" s="72">
        <f t="shared" si="338"/>
        <v>0</v>
      </c>
      <c r="M300" s="72">
        <f t="shared" si="326"/>
        <v>0</v>
      </c>
      <c r="N300" s="66"/>
      <c r="O300" s="69"/>
      <c r="Q300" s="71">
        <v>287</v>
      </c>
      <c r="R300" s="68">
        <f t="shared" si="339"/>
        <v>0</v>
      </c>
      <c r="T300" s="68">
        <f t="shared" si="340"/>
        <v>0</v>
      </c>
      <c r="V300" s="91"/>
      <c r="X300" s="68">
        <f t="shared" si="341"/>
        <v>0</v>
      </c>
      <c r="Z300" s="72">
        <f t="shared" si="342"/>
        <v>0</v>
      </c>
      <c r="AB300" s="72" t="e">
        <f t="shared" si="327"/>
        <v>#REF!</v>
      </c>
      <c r="AD300" s="69"/>
      <c r="AF300" s="71">
        <v>287</v>
      </c>
      <c r="AG300" s="68">
        <f t="shared" si="343"/>
        <v>0</v>
      </c>
      <c r="AI300" s="68">
        <f t="shared" si="344"/>
        <v>0</v>
      </c>
      <c r="AK300" s="91"/>
      <c r="AM300" s="68">
        <f t="shared" si="345"/>
        <v>0</v>
      </c>
      <c r="AO300" s="72">
        <f t="shared" si="346"/>
        <v>0</v>
      </c>
      <c r="AQ300" s="72" t="e">
        <f t="shared" si="328"/>
        <v>#REF!</v>
      </c>
      <c r="AS300" s="69"/>
      <c r="AU300" s="71">
        <v>287</v>
      </c>
      <c r="AV300" s="68">
        <f t="shared" si="347"/>
        <v>0</v>
      </c>
      <c r="AX300" s="68">
        <f t="shared" si="348"/>
        <v>0</v>
      </c>
      <c r="AZ300" s="91"/>
      <c r="BB300" s="68">
        <f t="shared" si="349"/>
        <v>0</v>
      </c>
      <c r="BD300" s="72">
        <f t="shared" si="350"/>
        <v>0</v>
      </c>
      <c r="BF300" s="72" t="e">
        <f t="shared" si="329"/>
        <v>#REF!</v>
      </c>
      <c r="BG300" s="72"/>
      <c r="BH300" s="71">
        <v>287</v>
      </c>
      <c r="BI300" s="68">
        <f t="shared" si="351"/>
        <v>0</v>
      </c>
      <c r="BJ300" s="132"/>
      <c r="BK300" s="68">
        <f t="shared" si="352"/>
        <v>0</v>
      </c>
      <c r="BL300" s="132"/>
      <c r="BM300" s="91"/>
      <c r="BN300" s="132"/>
      <c r="BO300" s="68">
        <f t="shared" si="353"/>
        <v>0</v>
      </c>
      <c r="BP300" s="132"/>
      <c r="BQ300" s="72">
        <f t="shared" si="354"/>
        <v>0</v>
      </c>
      <c r="BR300" s="132"/>
      <c r="BS300" s="72">
        <f t="shared" si="330"/>
        <v>0</v>
      </c>
      <c r="BT300" s="72"/>
      <c r="BU300" s="326">
        <f t="shared" si="383"/>
        <v>0</v>
      </c>
      <c r="BV300" s="326">
        <f t="shared" si="355"/>
        <v>0</v>
      </c>
      <c r="BW300" s="326">
        <f t="shared" si="356"/>
        <v>0</v>
      </c>
      <c r="BX300" s="326">
        <f t="shared" si="357"/>
        <v>0</v>
      </c>
      <c r="BY300" s="326">
        <f t="shared" si="358"/>
        <v>0</v>
      </c>
      <c r="BZ300" s="326">
        <f t="shared" si="384"/>
        <v>0</v>
      </c>
      <c r="CA300" s="329">
        <f t="shared" si="359"/>
        <v>0</v>
      </c>
      <c r="CB300" s="132"/>
      <c r="CC300" s="71">
        <v>287</v>
      </c>
      <c r="CD300" s="68">
        <f t="shared" si="360"/>
        <v>0</v>
      </c>
      <c r="CE300" s="132"/>
      <c r="CF300" s="68">
        <f t="shared" si="361"/>
        <v>0</v>
      </c>
      <c r="CG300" s="132"/>
      <c r="CH300" s="91"/>
      <c r="CI300" s="132"/>
      <c r="CJ300" s="68">
        <f t="shared" si="362"/>
        <v>0</v>
      </c>
      <c r="CK300" s="132"/>
      <c r="CL300" s="72">
        <f t="shared" si="363"/>
        <v>0</v>
      </c>
      <c r="CM300" s="132"/>
      <c r="CN300" s="72">
        <f t="shared" si="331"/>
        <v>0</v>
      </c>
      <c r="CO300" s="132"/>
      <c r="CP300" s="326">
        <f t="shared" si="385"/>
        <v>0</v>
      </c>
      <c r="CQ300" s="326">
        <f t="shared" si="386"/>
        <v>0</v>
      </c>
      <c r="CR300" s="326">
        <f t="shared" si="387"/>
        <v>0</v>
      </c>
      <c r="CS300" s="326">
        <f t="shared" si="364"/>
        <v>0</v>
      </c>
      <c r="CT300" s="326">
        <f t="shared" si="365"/>
        <v>0</v>
      </c>
      <c r="CU300" s="326">
        <f t="shared" si="388"/>
        <v>0</v>
      </c>
      <c r="CV300" s="329">
        <f t="shared" si="366"/>
        <v>0</v>
      </c>
      <c r="CW300" s="69"/>
      <c r="CX300" s="71">
        <v>287</v>
      </c>
      <c r="CY300" s="68">
        <f t="shared" si="367"/>
        <v>0</v>
      </c>
      <c r="CZ300" s="132"/>
      <c r="DA300" s="68">
        <f t="shared" si="368"/>
        <v>0</v>
      </c>
      <c r="DB300" s="132"/>
      <c r="DC300" s="91"/>
      <c r="DD300" s="132"/>
      <c r="DE300" s="68">
        <f t="shared" si="369"/>
        <v>0</v>
      </c>
      <c r="DF300" s="132"/>
      <c r="DG300" s="72">
        <f t="shared" si="370"/>
        <v>0</v>
      </c>
      <c r="DH300" s="132"/>
      <c r="DI300" s="72">
        <f t="shared" si="332"/>
        <v>0</v>
      </c>
      <c r="DJ300" s="72"/>
      <c r="DK300" s="326">
        <f t="shared" si="389"/>
        <v>0</v>
      </c>
      <c r="DL300" s="326">
        <f t="shared" si="390"/>
        <v>0</v>
      </c>
      <c r="DM300" s="326">
        <f t="shared" si="371"/>
        <v>0</v>
      </c>
      <c r="DN300" s="326">
        <f t="shared" si="372"/>
        <v>0</v>
      </c>
      <c r="DO300" s="326">
        <f t="shared" si="373"/>
        <v>0</v>
      </c>
      <c r="DP300" s="326">
        <f t="shared" si="391"/>
        <v>0</v>
      </c>
      <c r="DQ300" s="329">
        <f t="shared" si="392"/>
        <v>0</v>
      </c>
      <c r="DR300" s="72"/>
      <c r="DS300" s="372">
        <v>287</v>
      </c>
      <c r="DT300" s="68">
        <f t="shared" si="374"/>
        <v>0</v>
      </c>
      <c r="DV300" s="68">
        <f t="shared" si="375"/>
        <v>0</v>
      </c>
      <c r="DX300" s="91"/>
      <c r="DZ300" s="68">
        <f t="shared" si="376"/>
        <v>0</v>
      </c>
      <c r="EA300" s="132"/>
      <c r="EB300" s="72">
        <f t="shared" si="377"/>
        <v>0</v>
      </c>
      <c r="EC300" s="132"/>
      <c r="ED300" s="72">
        <f t="shared" si="333"/>
        <v>0</v>
      </c>
      <c r="EF300" s="364">
        <f t="shared" si="393"/>
        <v>0</v>
      </c>
      <c r="EG300" s="95">
        <f t="shared" si="394"/>
        <v>0</v>
      </c>
      <c r="EH300" s="379">
        <f>(INDEX('30 year Cash Flow'!$H$50:$AK$50,1,'Monthly Loan Amortization'!A300)/12)*$DV$9</f>
        <v>0</v>
      </c>
      <c r="EI300" s="326">
        <f t="shared" si="395"/>
        <v>0</v>
      </c>
      <c r="EJ300" s="326">
        <f t="shared" si="400"/>
        <v>0</v>
      </c>
      <c r="EK300" s="326">
        <f t="shared" si="396"/>
        <v>0</v>
      </c>
      <c r="EL300" s="329">
        <f t="shared" si="324"/>
        <v>0</v>
      </c>
      <c r="EM300" s="329"/>
      <c r="EN300" s="372">
        <v>287</v>
      </c>
      <c r="EO300" s="95">
        <f t="shared" si="378"/>
        <v>0</v>
      </c>
      <c r="EP300" s="132"/>
      <c r="EQ300" s="95">
        <f t="shared" si="379"/>
        <v>0</v>
      </c>
      <c r="ER300" s="132"/>
      <c r="ES300" s="91"/>
      <c r="ET300" s="132"/>
      <c r="EU300" s="95">
        <f t="shared" si="380"/>
        <v>0</v>
      </c>
      <c r="EV300" s="132"/>
      <c r="EW300" s="327">
        <f t="shared" si="381"/>
        <v>0</v>
      </c>
      <c r="EX300" s="132"/>
      <c r="EY300" s="327">
        <f t="shared" si="334"/>
        <v>0</v>
      </c>
      <c r="EZ300" s="132"/>
      <c r="FA300" s="364">
        <f t="shared" si="397"/>
        <v>0</v>
      </c>
      <c r="FB300" s="95">
        <f t="shared" si="398"/>
        <v>0</v>
      </c>
      <c r="FC300" s="379">
        <f>(INDEX('30 year Cash Flow'!$H$50:$AK$50,1,'Monthly Loan Amortization'!A300)/12)*$EQ$9</f>
        <v>0</v>
      </c>
      <c r="FD300" s="326">
        <f t="shared" si="401"/>
        <v>0</v>
      </c>
      <c r="FE300" s="326">
        <f t="shared" si="402"/>
        <v>0</v>
      </c>
      <c r="FF300" s="326">
        <f t="shared" si="399"/>
        <v>0</v>
      </c>
      <c r="FG300" s="329">
        <f t="shared" si="325"/>
        <v>0</v>
      </c>
    </row>
    <row r="301" spans="1:163" x14ac:dyDescent="0.25">
      <c r="A301" s="132">
        <f t="shared" si="382"/>
        <v>24</v>
      </c>
      <c r="B301" s="71">
        <v>288</v>
      </c>
      <c r="C301" s="68">
        <f t="shared" si="335"/>
        <v>0</v>
      </c>
      <c r="E301" s="68">
        <f t="shared" si="336"/>
        <v>0</v>
      </c>
      <c r="G301" s="91"/>
      <c r="I301" s="68">
        <f t="shared" si="337"/>
        <v>0</v>
      </c>
      <c r="K301" s="72">
        <f t="shared" si="338"/>
        <v>0</v>
      </c>
      <c r="M301" s="72">
        <f t="shared" si="326"/>
        <v>0</v>
      </c>
      <c r="N301" s="66"/>
      <c r="O301" s="69"/>
      <c r="Q301" s="71">
        <v>288</v>
      </c>
      <c r="R301" s="68">
        <f t="shared" si="339"/>
        <v>0</v>
      </c>
      <c r="T301" s="68">
        <f t="shared" si="340"/>
        <v>0</v>
      </c>
      <c r="V301" s="91"/>
      <c r="X301" s="68">
        <f t="shared" si="341"/>
        <v>0</v>
      </c>
      <c r="Z301" s="72">
        <f t="shared" si="342"/>
        <v>0</v>
      </c>
      <c r="AB301" s="72" t="e">
        <f t="shared" si="327"/>
        <v>#REF!</v>
      </c>
      <c r="AD301" s="69"/>
      <c r="AF301" s="71">
        <v>288</v>
      </c>
      <c r="AG301" s="68">
        <f t="shared" si="343"/>
        <v>0</v>
      </c>
      <c r="AI301" s="68">
        <f t="shared" si="344"/>
        <v>0</v>
      </c>
      <c r="AK301" s="91"/>
      <c r="AM301" s="68">
        <f t="shared" si="345"/>
        <v>0</v>
      </c>
      <c r="AO301" s="72">
        <f t="shared" si="346"/>
        <v>0</v>
      </c>
      <c r="AQ301" s="72" t="e">
        <f t="shared" si="328"/>
        <v>#REF!</v>
      </c>
      <c r="AS301" s="69"/>
      <c r="AU301" s="71">
        <v>288</v>
      </c>
      <c r="AV301" s="68">
        <f t="shared" si="347"/>
        <v>0</v>
      </c>
      <c r="AX301" s="68">
        <f t="shared" si="348"/>
        <v>0</v>
      </c>
      <c r="AZ301" s="91"/>
      <c r="BB301" s="68">
        <f t="shared" si="349"/>
        <v>0</v>
      </c>
      <c r="BD301" s="72">
        <f t="shared" si="350"/>
        <v>0</v>
      </c>
      <c r="BF301" s="72" t="e">
        <f t="shared" si="329"/>
        <v>#REF!</v>
      </c>
      <c r="BG301" s="72"/>
      <c r="BH301" s="71">
        <v>288</v>
      </c>
      <c r="BI301" s="68">
        <f t="shared" si="351"/>
        <v>0</v>
      </c>
      <c r="BJ301" s="132"/>
      <c r="BK301" s="68">
        <f t="shared" si="352"/>
        <v>0</v>
      </c>
      <c r="BL301" s="132"/>
      <c r="BM301" s="91"/>
      <c r="BN301" s="132"/>
      <c r="BO301" s="68">
        <f t="shared" si="353"/>
        <v>0</v>
      </c>
      <c r="BP301" s="132"/>
      <c r="BQ301" s="72">
        <f t="shared" si="354"/>
        <v>0</v>
      </c>
      <c r="BR301" s="132"/>
      <c r="BS301" s="72">
        <f t="shared" si="330"/>
        <v>0</v>
      </c>
      <c r="BT301" s="72"/>
      <c r="BU301" s="326">
        <f t="shared" si="383"/>
        <v>0</v>
      </c>
      <c r="BV301" s="326">
        <f t="shared" si="355"/>
        <v>0</v>
      </c>
      <c r="BW301" s="326">
        <f t="shared" si="356"/>
        <v>0</v>
      </c>
      <c r="BX301" s="326">
        <f t="shared" si="357"/>
        <v>0</v>
      </c>
      <c r="BY301" s="326">
        <f t="shared" si="358"/>
        <v>0</v>
      </c>
      <c r="BZ301" s="326">
        <f t="shared" si="384"/>
        <v>0</v>
      </c>
      <c r="CA301" s="329">
        <f t="shared" si="359"/>
        <v>0</v>
      </c>
      <c r="CB301" s="132"/>
      <c r="CC301" s="71">
        <v>288</v>
      </c>
      <c r="CD301" s="68">
        <f t="shared" si="360"/>
        <v>0</v>
      </c>
      <c r="CE301" s="132"/>
      <c r="CF301" s="68">
        <f t="shared" si="361"/>
        <v>0</v>
      </c>
      <c r="CG301" s="132"/>
      <c r="CH301" s="91"/>
      <c r="CI301" s="132"/>
      <c r="CJ301" s="68">
        <f t="shared" si="362"/>
        <v>0</v>
      </c>
      <c r="CK301" s="132"/>
      <c r="CL301" s="72">
        <f t="shared" si="363"/>
        <v>0</v>
      </c>
      <c r="CM301" s="132"/>
      <c r="CN301" s="72">
        <f t="shared" si="331"/>
        <v>0</v>
      </c>
      <c r="CO301" s="132"/>
      <c r="CP301" s="326">
        <f t="shared" si="385"/>
        <v>0</v>
      </c>
      <c r="CQ301" s="326">
        <f t="shared" si="386"/>
        <v>0</v>
      </c>
      <c r="CR301" s="326">
        <f t="shared" si="387"/>
        <v>0</v>
      </c>
      <c r="CS301" s="326">
        <f t="shared" si="364"/>
        <v>0</v>
      </c>
      <c r="CT301" s="326">
        <f t="shared" si="365"/>
        <v>0</v>
      </c>
      <c r="CU301" s="326">
        <f t="shared" si="388"/>
        <v>0</v>
      </c>
      <c r="CV301" s="329">
        <f t="shared" si="366"/>
        <v>0</v>
      </c>
      <c r="CW301" s="69"/>
      <c r="CX301" s="71">
        <v>288</v>
      </c>
      <c r="CY301" s="68">
        <f t="shared" si="367"/>
        <v>0</v>
      </c>
      <c r="CZ301" s="132"/>
      <c r="DA301" s="68">
        <f t="shared" si="368"/>
        <v>0</v>
      </c>
      <c r="DB301" s="132"/>
      <c r="DC301" s="91"/>
      <c r="DD301" s="132"/>
      <c r="DE301" s="68">
        <f t="shared" si="369"/>
        <v>0</v>
      </c>
      <c r="DF301" s="132"/>
      <c r="DG301" s="72">
        <f t="shared" si="370"/>
        <v>0</v>
      </c>
      <c r="DH301" s="132"/>
      <c r="DI301" s="72">
        <f t="shared" si="332"/>
        <v>0</v>
      </c>
      <c r="DJ301" s="72"/>
      <c r="DK301" s="326">
        <f t="shared" si="389"/>
        <v>0</v>
      </c>
      <c r="DL301" s="326">
        <f t="shared" si="390"/>
        <v>0</v>
      </c>
      <c r="DM301" s="326">
        <f t="shared" si="371"/>
        <v>0</v>
      </c>
      <c r="DN301" s="326">
        <f t="shared" si="372"/>
        <v>0</v>
      </c>
      <c r="DO301" s="326">
        <f t="shared" si="373"/>
        <v>0</v>
      </c>
      <c r="DP301" s="326">
        <f t="shared" si="391"/>
        <v>0</v>
      </c>
      <c r="DQ301" s="329">
        <f t="shared" si="392"/>
        <v>0</v>
      </c>
      <c r="DR301" s="72"/>
      <c r="DS301" s="372">
        <v>288</v>
      </c>
      <c r="DT301" s="68">
        <f t="shared" si="374"/>
        <v>0</v>
      </c>
      <c r="DV301" s="68">
        <f t="shared" si="375"/>
        <v>0</v>
      </c>
      <c r="DX301" s="91"/>
      <c r="DZ301" s="68">
        <f t="shared" si="376"/>
        <v>0</v>
      </c>
      <c r="EA301" s="132"/>
      <c r="EB301" s="72">
        <f t="shared" si="377"/>
        <v>0</v>
      </c>
      <c r="EC301" s="132"/>
      <c r="ED301" s="72">
        <f t="shared" si="333"/>
        <v>0</v>
      </c>
      <c r="EF301" s="364">
        <f t="shared" si="393"/>
        <v>0</v>
      </c>
      <c r="EG301" s="95">
        <f t="shared" si="394"/>
        <v>0</v>
      </c>
      <c r="EH301" s="379">
        <f>(INDEX('30 year Cash Flow'!$H$50:$AK$50,1,'Monthly Loan Amortization'!A301)/12)*$DV$9</f>
        <v>0</v>
      </c>
      <c r="EI301" s="326">
        <f t="shared" si="395"/>
        <v>0</v>
      </c>
      <c r="EJ301" s="326">
        <f t="shared" si="400"/>
        <v>0</v>
      </c>
      <c r="EK301" s="326">
        <f t="shared" si="396"/>
        <v>0</v>
      </c>
      <c r="EL301" s="329">
        <f t="shared" si="324"/>
        <v>0</v>
      </c>
      <c r="EM301" s="329"/>
      <c r="EN301" s="372">
        <v>288</v>
      </c>
      <c r="EO301" s="95">
        <f t="shared" si="378"/>
        <v>0</v>
      </c>
      <c r="EP301" s="132"/>
      <c r="EQ301" s="95">
        <f t="shared" si="379"/>
        <v>0</v>
      </c>
      <c r="ER301" s="132"/>
      <c r="ES301" s="91"/>
      <c r="ET301" s="132"/>
      <c r="EU301" s="95">
        <f t="shared" si="380"/>
        <v>0</v>
      </c>
      <c r="EV301" s="132"/>
      <c r="EW301" s="327">
        <f t="shared" si="381"/>
        <v>0</v>
      </c>
      <c r="EX301" s="132"/>
      <c r="EY301" s="327">
        <f t="shared" si="334"/>
        <v>0</v>
      </c>
      <c r="EZ301" s="132"/>
      <c r="FA301" s="364">
        <f t="shared" si="397"/>
        <v>0</v>
      </c>
      <c r="FB301" s="95">
        <f t="shared" si="398"/>
        <v>0</v>
      </c>
      <c r="FC301" s="379">
        <f>(INDEX('30 year Cash Flow'!$H$50:$AK$50,1,'Monthly Loan Amortization'!A301)/12)*$EQ$9</f>
        <v>0</v>
      </c>
      <c r="FD301" s="326">
        <f t="shared" si="401"/>
        <v>0</v>
      </c>
      <c r="FE301" s="326">
        <f t="shared" si="402"/>
        <v>0</v>
      </c>
      <c r="FF301" s="326">
        <f t="shared" si="399"/>
        <v>0</v>
      </c>
      <c r="FG301" s="329">
        <f t="shared" si="325"/>
        <v>0</v>
      </c>
    </row>
    <row r="302" spans="1:163" x14ac:dyDescent="0.25">
      <c r="A302" s="132">
        <f t="shared" si="382"/>
        <v>25</v>
      </c>
      <c r="B302" s="71">
        <v>289</v>
      </c>
      <c r="C302" s="68">
        <f t="shared" si="335"/>
        <v>0</v>
      </c>
      <c r="E302" s="68">
        <f t="shared" si="336"/>
        <v>0</v>
      </c>
      <c r="G302" s="91"/>
      <c r="I302" s="68">
        <f t="shared" si="337"/>
        <v>0</v>
      </c>
      <c r="K302" s="72">
        <f t="shared" si="338"/>
        <v>0</v>
      </c>
      <c r="M302" s="72">
        <f t="shared" si="326"/>
        <v>0</v>
      </c>
      <c r="N302" s="66"/>
      <c r="O302" s="69"/>
      <c r="Q302" s="71">
        <v>289</v>
      </c>
      <c r="R302" s="68">
        <f t="shared" si="339"/>
        <v>0</v>
      </c>
      <c r="T302" s="68">
        <f t="shared" si="340"/>
        <v>0</v>
      </c>
      <c r="V302" s="91"/>
      <c r="X302" s="68">
        <f t="shared" si="341"/>
        <v>0</v>
      </c>
      <c r="Z302" s="72">
        <f t="shared" si="342"/>
        <v>0</v>
      </c>
      <c r="AB302" s="72" t="e">
        <f t="shared" si="327"/>
        <v>#REF!</v>
      </c>
      <c r="AD302" s="69"/>
      <c r="AF302" s="71">
        <v>289</v>
      </c>
      <c r="AG302" s="68">
        <f t="shared" si="343"/>
        <v>0</v>
      </c>
      <c r="AI302" s="68">
        <f t="shared" si="344"/>
        <v>0</v>
      </c>
      <c r="AK302" s="91"/>
      <c r="AM302" s="68">
        <f t="shared" si="345"/>
        <v>0</v>
      </c>
      <c r="AO302" s="72">
        <f t="shared" si="346"/>
        <v>0</v>
      </c>
      <c r="AQ302" s="72" t="e">
        <f t="shared" si="328"/>
        <v>#REF!</v>
      </c>
      <c r="AS302" s="69"/>
      <c r="AU302" s="71">
        <v>289</v>
      </c>
      <c r="AV302" s="68">
        <f t="shared" si="347"/>
        <v>0</v>
      </c>
      <c r="AX302" s="68">
        <f t="shared" si="348"/>
        <v>0</v>
      </c>
      <c r="AZ302" s="91"/>
      <c r="BB302" s="68">
        <f t="shared" si="349"/>
        <v>0</v>
      </c>
      <c r="BD302" s="72">
        <f t="shared" si="350"/>
        <v>0</v>
      </c>
      <c r="BF302" s="72" t="e">
        <f t="shared" si="329"/>
        <v>#REF!</v>
      </c>
      <c r="BG302" s="72"/>
      <c r="BH302" s="71">
        <v>289</v>
      </c>
      <c r="BI302" s="68">
        <f t="shared" si="351"/>
        <v>0</v>
      </c>
      <c r="BJ302" s="132"/>
      <c r="BK302" s="68">
        <f t="shared" si="352"/>
        <v>0</v>
      </c>
      <c r="BL302" s="132"/>
      <c r="BM302" s="91"/>
      <c r="BN302" s="132"/>
      <c r="BO302" s="68">
        <f t="shared" si="353"/>
        <v>0</v>
      </c>
      <c r="BP302" s="132"/>
      <c r="BQ302" s="72">
        <f t="shared" si="354"/>
        <v>0</v>
      </c>
      <c r="BR302" s="132"/>
      <c r="BS302" s="72">
        <f t="shared" si="330"/>
        <v>0</v>
      </c>
      <c r="BT302" s="72"/>
      <c r="BU302" s="326">
        <f t="shared" si="383"/>
        <v>0</v>
      </c>
      <c r="BV302" s="326">
        <f t="shared" si="355"/>
        <v>0</v>
      </c>
      <c r="BW302" s="326">
        <f t="shared" si="356"/>
        <v>0</v>
      </c>
      <c r="BX302" s="326">
        <f t="shared" si="357"/>
        <v>0</v>
      </c>
      <c r="BY302" s="326">
        <f t="shared" si="358"/>
        <v>0</v>
      </c>
      <c r="BZ302" s="326">
        <f t="shared" si="384"/>
        <v>0</v>
      </c>
      <c r="CA302" s="329">
        <f t="shared" si="359"/>
        <v>0</v>
      </c>
      <c r="CB302" s="132"/>
      <c r="CC302" s="71">
        <v>289</v>
      </c>
      <c r="CD302" s="68">
        <f t="shared" si="360"/>
        <v>0</v>
      </c>
      <c r="CE302" s="132"/>
      <c r="CF302" s="68">
        <f t="shared" si="361"/>
        <v>0</v>
      </c>
      <c r="CG302" s="132"/>
      <c r="CH302" s="91"/>
      <c r="CI302" s="132"/>
      <c r="CJ302" s="68">
        <f t="shared" si="362"/>
        <v>0</v>
      </c>
      <c r="CK302" s="132"/>
      <c r="CL302" s="72">
        <f t="shared" si="363"/>
        <v>0</v>
      </c>
      <c r="CM302" s="132"/>
      <c r="CN302" s="72">
        <f t="shared" si="331"/>
        <v>0</v>
      </c>
      <c r="CO302" s="132"/>
      <c r="CP302" s="326">
        <f t="shared" si="385"/>
        <v>0</v>
      </c>
      <c r="CQ302" s="326">
        <f t="shared" si="386"/>
        <v>0</v>
      </c>
      <c r="CR302" s="326">
        <f t="shared" si="387"/>
        <v>0</v>
      </c>
      <c r="CS302" s="326">
        <f t="shared" si="364"/>
        <v>0</v>
      </c>
      <c r="CT302" s="326">
        <f t="shared" si="365"/>
        <v>0</v>
      </c>
      <c r="CU302" s="326">
        <f t="shared" si="388"/>
        <v>0</v>
      </c>
      <c r="CV302" s="329">
        <f t="shared" si="366"/>
        <v>0</v>
      </c>
      <c r="CW302" s="69"/>
      <c r="CX302" s="71">
        <v>289</v>
      </c>
      <c r="CY302" s="68">
        <f t="shared" si="367"/>
        <v>0</v>
      </c>
      <c r="CZ302" s="132"/>
      <c r="DA302" s="68">
        <f t="shared" si="368"/>
        <v>0</v>
      </c>
      <c r="DB302" s="132"/>
      <c r="DC302" s="91"/>
      <c r="DD302" s="132"/>
      <c r="DE302" s="68">
        <f t="shared" si="369"/>
        <v>0</v>
      </c>
      <c r="DF302" s="132"/>
      <c r="DG302" s="72">
        <f t="shared" si="370"/>
        <v>0</v>
      </c>
      <c r="DH302" s="132"/>
      <c r="DI302" s="72">
        <f t="shared" si="332"/>
        <v>0</v>
      </c>
      <c r="DJ302" s="72"/>
      <c r="DK302" s="326">
        <f t="shared" si="389"/>
        <v>0</v>
      </c>
      <c r="DL302" s="326">
        <f t="shared" si="390"/>
        <v>0</v>
      </c>
      <c r="DM302" s="326">
        <f t="shared" si="371"/>
        <v>0</v>
      </c>
      <c r="DN302" s="326">
        <f t="shared" si="372"/>
        <v>0</v>
      </c>
      <c r="DO302" s="326">
        <f t="shared" si="373"/>
        <v>0</v>
      </c>
      <c r="DP302" s="326">
        <f t="shared" si="391"/>
        <v>0</v>
      </c>
      <c r="DQ302" s="329">
        <f t="shared" si="392"/>
        <v>0</v>
      </c>
      <c r="DR302" s="72"/>
      <c r="DS302" s="372">
        <v>289</v>
      </c>
      <c r="DT302" s="68">
        <f t="shared" si="374"/>
        <v>0</v>
      </c>
      <c r="DV302" s="68">
        <f t="shared" si="375"/>
        <v>0</v>
      </c>
      <c r="DX302" s="91"/>
      <c r="DZ302" s="68">
        <f t="shared" si="376"/>
        <v>0</v>
      </c>
      <c r="EA302" s="132"/>
      <c r="EB302" s="72">
        <f t="shared" si="377"/>
        <v>0</v>
      </c>
      <c r="EC302" s="132"/>
      <c r="ED302" s="72">
        <f t="shared" si="333"/>
        <v>0</v>
      </c>
      <c r="EF302" s="364">
        <f t="shared" si="393"/>
        <v>0</v>
      </c>
      <c r="EG302" s="95">
        <f t="shared" si="394"/>
        <v>0</v>
      </c>
      <c r="EH302" s="379">
        <f>(INDEX('30 year Cash Flow'!$H$50:$AK$50,1,'Monthly Loan Amortization'!A302)/12)*$DV$9</f>
        <v>0</v>
      </c>
      <c r="EI302" s="326">
        <f t="shared" si="395"/>
        <v>0</v>
      </c>
      <c r="EJ302" s="326">
        <f t="shared" si="400"/>
        <v>0</v>
      </c>
      <c r="EK302" s="326">
        <f t="shared" si="396"/>
        <v>0</v>
      </c>
      <c r="EL302" s="329">
        <f t="shared" si="324"/>
        <v>0</v>
      </c>
      <c r="EM302" s="329"/>
      <c r="EN302" s="372">
        <v>289</v>
      </c>
      <c r="EO302" s="95">
        <f t="shared" si="378"/>
        <v>0</v>
      </c>
      <c r="EP302" s="132"/>
      <c r="EQ302" s="95">
        <f t="shared" si="379"/>
        <v>0</v>
      </c>
      <c r="ER302" s="132"/>
      <c r="ES302" s="91"/>
      <c r="ET302" s="132"/>
      <c r="EU302" s="95">
        <f t="shared" si="380"/>
        <v>0</v>
      </c>
      <c r="EV302" s="132"/>
      <c r="EW302" s="327">
        <f t="shared" si="381"/>
        <v>0</v>
      </c>
      <c r="EX302" s="132"/>
      <c r="EY302" s="327">
        <f t="shared" si="334"/>
        <v>0</v>
      </c>
      <c r="EZ302" s="132"/>
      <c r="FA302" s="364">
        <f t="shared" si="397"/>
        <v>0</v>
      </c>
      <c r="FB302" s="95">
        <f t="shared" si="398"/>
        <v>0</v>
      </c>
      <c r="FC302" s="379">
        <f>(INDEX('30 year Cash Flow'!$H$50:$AK$50,1,'Monthly Loan Amortization'!A302)/12)*$EQ$9</f>
        <v>0</v>
      </c>
      <c r="FD302" s="326">
        <f t="shared" si="401"/>
        <v>0</v>
      </c>
      <c r="FE302" s="326">
        <f t="shared" si="402"/>
        <v>0</v>
      </c>
      <c r="FF302" s="326">
        <f t="shared" si="399"/>
        <v>0</v>
      </c>
      <c r="FG302" s="329">
        <f t="shared" si="325"/>
        <v>0</v>
      </c>
    </row>
    <row r="303" spans="1:163" x14ac:dyDescent="0.25">
      <c r="A303" s="132">
        <f t="shared" si="382"/>
        <v>25</v>
      </c>
      <c r="B303" s="71">
        <v>290</v>
      </c>
      <c r="C303" s="68">
        <f t="shared" si="335"/>
        <v>0</v>
      </c>
      <c r="E303" s="68">
        <f t="shared" si="336"/>
        <v>0</v>
      </c>
      <c r="G303" s="91"/>
      <c r="I303" s="68">
        <f t="shared" si="337"/>
        <v>0</v>
      </c>
      <c r="K303" s="72">
        <f t="shared" si="338"/>
        <v>0</v>
      </c>
      <c r="M303" s="72">
        <f t="shared" si="326"/>
        <v>0</v>
      </c>
      <c r="N303" s="66"/>
      <c r="O303" s="69"/>
      <c r="Q303" s="71">
        <v>290</v>
      </c>
      <c r="R303" s="68">
        <f t="shared" si="339"/>
        <v>0</v>
      </c>
      <c r="T303" s="68">
        <f t="shared" si="340"/>
        <v>0</v>
      </c>
      <c r="V303" s="91"/>
      <c r="X303" s="68">
        <f t="shared" si="341"/>
        <v>0</v>
      </c>
      <c r="Z303" s="72">
        <f t="shared" si="342"/>
        <v>0</v>
      </c>
      <c r="AB303" s="72" t="e">
        <f t="shared" si="327"/>
        <v>#REF!</v>
      </c>
      <c r="AD303" s="69"/>
      <c r="AF303" s="71">
        <v>290</v>
      </c>
      <c r="AG303" s="68">
        <f t="shared" si="343"/>
        <v>0</v>
      </c>
      <c r="AI303" s="68">
        <f t="shared" si="344"/>
        <v>0</v>
      </c>
      <c r="AK303" s="91"/>
      <c r="AM303" s="68">
        <f t="shared" si="345"/>
        <v>0</v>
      </c>
      <c r="AO303" s="72">
        <f t="shared" si="346"/>
        <v>0</v>
      </c>
      <c r="AQ303" s="72" t="e">
        <f t="shared" si="328"/>
        <v>#REF!</v>
      </c>
      <c r="AS303" s="69"/>
      <c r="AU303" s="71">
        <v>290</v>
      </c>
      <c r="AV303" s="68">
        <f t="shared" si="347"/>
        <v>0</v>
      </c>
      <c r="AX303" s="68">
        <f t="shared" si="348"/>
        <v>0</v>
      </c>
      <c r="AZ303" s="91"/>
      <c r="BB303" s="68">
        <f t="shared" si="349"/>
        <v>0</v>
      </c>
      <c r="BD303" s="72">
        <f t="shared" si="350"/>
        <v>0</v>
      </c>
      <c r="BF303" s="72" t="e">
        <f t="shared" si="329"/>
        <v>#REF!</v>
      </c>
      <c r="BG303" s="72"/>
      <c r="BH303" s="71">
        <v>290</v>
      </c>
      <c r="BI303" s="68">
        <f t="shared" si="351"/>
        <v>0</v>
      </c>
      <c r="BJ303" s="132"/>
      <c r="BK303" s="68">
        <f t="shared" si="352"/>
        <v>0</v>
      </c>
      <c r="BL303" s="132"/>
      <c r="BM303" s="91"/>
      <c r="BN303" s="132"/>
      <c r="BO303" s="68">
        <f t="shared" si="353"/>
        <v>0</v>
      </c>
      <c r="BP303" s="132"/>
      <c r="BQ303" s="72">
        <f t="shared" si="354"/>
        <v>0</v>
      </c>
      <c r="BR303" s="132"/>
      <c r="BS303" s="72">
        <f t="shared" si="330"/>
        <v>0</v>
      </c>
      <c r="BT303" s="72"/>
      <c r="BU303" s="326">
        <f t="shared" si="383"/>
        <v>0</v>
      </c>
      <c r="BV303" s="326">
        <f t="shared" si="355"/>
        <v>0</v>
      </c>
      <c r="BW303" s="326">
        <f t="shared" si="356"/>
        <v>0</v>
      </c>
      <c r="BX303" s="326">
        <f t="shared" si="357"/>
        <v>0</v>
      </c>
      <c r="BY303" s="326">
        <f t="shared" si="358"/>
        <v>0</v>
      </c>
      <c r="BZ303" s="326">
        <f t="shared" si="384"/>
        <v>0</v>
      </c>
      <c r="CA303" s="329">
        <f t="shared" si="359"/>
        <v>0</v>
      </c>
      <c r="CB303" s="132"/>
      <c r="CC303" s="71">
        <v>290</v>
      </c>
      <c r="CD303" s="68">
        <f t="shared" si="360"/>
        <v>0</v>
      </c>
      <c r="CE303" s="132"/>
      <c r="CF303" s="68">
        <f t="shared" si="361"/>
        <v>0</v>
      </c>
      <c r="CG303" s="132"/>
      <c r="CH303" s="91"/>
      <c r="CI303" s="132"/>
      <c r="CJ303" s="68">
        <f t="shared" si="362"/>
        <v>0</v>
      </c>
      <c r="CK303" s="132"/>
      <c r="CL303" s="72">
        <f t="shared" si="363"/>
        <v>0</v>
      </c>
      <c r="CM303" s="132"/>
      <c r="CN303" s="72">
        <f t="shared" si="331"/>
        <v>0</v>
      </c>
      <c r="CO303" s="132"/>
      <c r="CP303" s="326">
        <f t="shared" si="385"/>
        <v>0</v>
      </c>
      <c r="CQ303" s="326">
        <f t="shared" si="386"/>
        <v>0</v>
      </c>
      <c r="CR303" s="326">
        <f t="shared" si="387"/>
        <v>0</v>
      </c>
      <c r="CS303" s="326">
        <f t="shared" si="364"/>
        <v>0</v>
      </c>
      <c r="CT303" s="326">
        <f t="shared" si="365"/>
        <v>0</v>
      </c>
      <c r="CU303" s="326">
        <f t="shared" si="388"/>
        <v>0</v>
      </c>
      <c r="CV303" s="329">
        <f t="shared" si="366"/>
        <v>0</v>
      </c>
      <c r="CW303" s="69"/>
      <c r="CX303" s="71">
        <v>290</v>
      </c>
      <c r="CY303" s="68">
        <f t="shared" si="367"/>
        <v>0</v>
      </c>
      <c r="CZ303" s="132"/>
      <c r="DA303" s="68">
        <f t="shared" si="368"/>
        <v>0</v>
      </c>
      <c r="DB303" s="132"/>
      <c r="DC303" s="91"/>
      <c r="DD303" s="132"/>
      <c r="DE303" s="68">
        <f t="shared" si="369"/>
        <v>0</v>
      </c>
      <c r="DF303" s="132"/>
      <c r="DG303" s="72">
        <f t="shared" si="370"/>
        <v>0</v>
      </c>
      <c r="DH303" s="132"/>
      <c r="DI303" s="72">
        <f t="shared" si="332"/>
        <v>0</v>
      </c>
      <c r="DJ303" s="72"/>
      <c r="DK303" s="326">
        <f t="shared" si="389"/>
        <v>0</v>
      </c>
      <c r="DL303" s="326">
        <f t="shared" si="390"/>
        <v>0</v>
      </c>
      <c r="DM303" s="326">
        <f t="shared" si="371"/>
        <v>0</v>
      </c>
      <c r="DN303" s="326">
        <f t="shared" si="372"/>
        <v>0</v>
      </c>
      <c r="DO303" s="326">
        <f t="shared" si="373"/>
        <v>0</v>
      </c>
      <c r="DP303" s="326">
        <f t="shared" si="391"/>
        <v>0</v>
      </c>
      <c r="DQ303" s="329">
        <f t="shared" si="392"/>
        <v>0</v>
      </c>
      <c r="DR303" s="72"/>
      <c r="DS303" s="372">
        <v>290</v>
      </c>
      <c r="DT303" s="68">
        <f t="shared" si="374"/>
        <v>0</v>
      </c>
      <c r="DV303" s="68">
        <f t="shared" si="375"/>
        <v>0</v>
      </c>
      <c r="DX303" s="91"/>
      <c r="DZ303" s="68">
        <f t="shared" si="376"/>
        <v>0</v>
      </c>
      <c r="EA303" s="132"/>
      <c r="EB303" s="72">
        <f t="shared" si="377"/>
        <v>0</v>
      </c>
      <c r="EC303" s="132"/>
      <c r="ED303" s="72">
        <f t="shared" si="333"/>
        <v>0</v>
      </c>
      <c r="EF303" s="364">
        <f t="shared" si="393"/>
        <v>0</v>
      </c>
      <c r="EG303" s="95">
        <f t="shared" si="394"/>
        <v>0</v>
      </c>
      <c r="EH303" s="379">
        <f>(INDEX('30 year Cash Flow'!$H$50:$AK$50,1,'Monthly Loan Amortization'!A303)/12)*$DV$9</f>
        <v>0</v>
      </c>
      <c r="EI303" s="326">
        <f t="shared" si="395"/>
        <v>0</v>
      </c>
      <c r="EJ303" s="326">
        <f t="shared" si="400"/>
        <v>0</v>
      </c>
      <c r="EK303" s="326">
        <f t="shared" si="396"/>
        <v>0</v>
      </c>
      <c r="EL303" s="329">
        <f t="shared" si="324"/>
        <v>0</v>
      </c>
      <c r="EM303" s="329"/>
      <c r="EN303" s="372">
        <v>290</v>
      </c>
      <c r="EO303" s="95">
        <f t="shared" si="378"/>
        <v>0</v>
      </c>
      <c r="EP303" s="132"/>
      <c r="EQ303" s="95">
        <f t="shared" si="379"/>
        <v>0</v>
      </c>
      <c r="ER303" s="132"/>
      <c r="ES303" s="91"/>
      <c r="ET303" s="132"/>
      <c r="EU303" s="95">
        <f t="shared" si="380"/>
        <v>0</v>
      </c>
      <c r="EV303" s="132"/>
      <c r="EW303" s="327">
        <f t="shared" si="381"/>
        <v>0</v>
      </c>
      <c r="EX303" s="132"/>
      <c r="EY303" s="327">
        <f t="shared" si="334"/>
        <v>0</v>
      </c>
      <c r="EZ303" s="132"/>
      <c r="FA303" s="364">
        <f t="shared" si="397"/>
        <v>0</v>
      </c>
      <c r="FB303" s="95">
        <f t="shared" si="398"/>
        <v>0</v>
      </c>
      <c r="FC303" s="379">
        <f>(INDEX('30 year Cash Flow'!$H$50:$AK$50,1,'Monthly Loan Amortization'!A303)/12)*$EQ$9</f>
        <v>0</v>
      </c>
      <c r="FD303" s="326">
        <f t="shared" si="401"/>
        <v>0</v>
      </c>
      <c r="FE303" s="326">
        <f t="shared" si="402"/>
        <v>0</v>
      </c>
      <c r="FF303" s="326">
        <f t="shared" si="399"/>
        <v>0</v>
      </c>
      <c r="FG303" s="329">
        <f t="shared" si="325"/>
        <v>0</v>
      </c>
    </row>
    <row r="304" spans="1:163" x14ac:dyDescent="0.25">
      <c r="A304" s="132">
        <f t="shared" si="382"/>
        <v>25</v>
      </c>
      <c r="B304" s="71">
        <v>291</v>
      </c>
      <c r="C304" s="68">
        <f t="shared" si="335"/>
        <v>0</v>
      </c>
      <c r="E304" s="68">
        <f t="shared" si="336"/>
        <v>0</v>
      </c>
      <c r="G304" s="91"/>
      <c r="I304" s="68">
        <f t="shared" si="337"/>
        <v>0</v>
      </c>
      <c r="K304" s="72">
        <f t="shared" si="338"/>
        <v>0</v>
      </c>
      <c r="M304" s="72">
        <f t="shared" si="326"/>
        <v>0</v>
      </c>
      <c r="N304" s="66"/>
      <c r="O304" s="69"/>
      <c r="Q304" s="71">
        <v>291</v>
      </c>
      <c r="R304" s="68">
        <f t="shared" si="339"/>
        <v>0</v>
      </c>
      <c r="T304" s="68">
        <f t="shared" si="340"/>
        <v>0</v>
      </c>
      <c r="V304" s="91"/>
      <c r="X304" s="68">
        <f t="shared" si="341"/>
        <v>0</v>
      </c>
      <c r="Z304" s="72">
        <f t="shared" si="342"/>
        <v>0</v>
      </c>
      <c r="AB304" s="72" t="e">
        <f t="shared" si="327"/>
        <v>#REF!</v>
      </c>
      <c r="AD304" s="69"/>
      <c r="AF304" s="71">
        <v>291</v>
      </c>
      <c r="AG304" s="68">
        <f t="shared" si="343"/>
        <v>0</v>
      </c>
      <c r="AI304" s="68">
        <f t="shared" si="344"/>
        <v>0</v>
      </c>
      <c r="AK304" s="91"/>
      <c r="AM304" s="68">
        <f t="shared" si="345"/>
        <v>0</v>
      </c>
      <c r="AO304" s="72">
        <f t="shared" si="346"/>
        <v>0</v>
      </c>
      <c r="AQ304" s="72" t="e">
        <f t="shared" si="328"/>
        <v>#REF!</v>
      </c>
      <c r="AS304" s="69"/>
      <c r="AU304" s="71">
        <v>291</v>
      </c>
      <c r="AV304" s="68">
        <f t="shared" si="347"/>
        <v>0</v>
      </c>
      <c r="AX304" s="68">
        <f t="shared" si="348"/>
        <v>0</v>
      </c>
      <c r="AZ304" s="91"/>
      <c r="BB304" s="68">
        <f t="shared" si="349"/>
        <v>0</v>
      </c>
      <c r="BD304" s="72">
        <f t="shared" si="350"/>
        <v>0</v>
      </c>
      <c r="BF304" s="72" t="e">
        <f t="shared" si="329"/>
        <v>#REF!</v>
      </c>
      <c r="BG304" s="72"/>
      <c r="BH304" s="71">
        <v>291</v>
      </c>
      <c r="BI304" s="68">
        <f t="shared" si="351"/>
        <v>0</v>
      </c>
      <c r="BJ304" s="132"/>
      <c r="BK304" s="68">
        <f t="shared" si="352"/>
        <v>0</v>
      </c>
      <c r="BL304" s="132"/>
      <c r="BM304" s="91"/>
      <c r="BN304" s="132"/>
      <c r="BO304" s="68">
        <f t="shared" si="353"/>
        <v>0</v>
      </c>
      <c r="BP304" s="132"/>
      <c r="BQ304" s="72">
        <f t="shared" si="354"/>
        <v>0</v>
      </c>
      <c r="BR304" s="132"/>
      <c r="BS304" s="72">
        <f t="shared" si="330"/>
        <v>0</v>
      </c>
      <c r="BT304" s="72"/>
      <c r="BU304" s="326">
        <f t="shared" si="383"/>
        <v>0</v>
      </c>
      <c r="BV304" s="326">
        <f t="shared" si="355"/>
        <v>0</v>
      </c>
      <c r="BW304" s="326">
        <f t="shared" si="356"/>
        <v>0</v>
      </c>
      <c r="BX304" s="326">
        <f t="shared" si="357"/>
        <v>0</v>
      </c>
      <c r="BY304" s="326">
        <f t="shared" si="358"/>
        <v>0</v>
      </c>
      <c r="BZ304" s="326">
        <f t="shared" si="384"/>
        <v>0</v>
      </c>
      <c r="CA304" s="329">
        <f t="shared" si="359"/>
        <v>0</v>
      </c>
      <c r="CB304" s="132"/>
      <c r="CC304" s="71">
        <v>291</v>
      </c>
      <c r="CD304" s="68">
        <f t="shared" si="360"/>
        <v>0</v>
      </c>
      <c r="CE304" s="132"/>
      <c r="CF304" s="68">
        <f t="shared" si="361"/>
        <v>0</v>
      </c>
      <c r="CG304" s="132"/>
      <c r="CH304" s="91"/>
      <c r="CI304" s="132"/>
      <c r="CJ304" s="68">
        <f t="shared" si="362"/>
        <v>0</v>
      </c>
      <c r="CK304" s="132"/>
      <c r="CL304" s="72">
        <f t="shared" si="363"/>
        <v>0</v>
      </c>
      <c r="CM304" s="132"/>
      <c r="CN304" s="72">
        <f t="shared" si="331"/>
        <v>0</v>
      </c>
      <c r="CO304" s="132"/>
      <c r="CP304" s="326">
        <f t="shared" si="385"/>
        <v>0</v>
      </c>
      <c r="CQ304" s="326">
        <f t="shared" si="386"/>
        <v>0</v>
      </c>
      <c r="CR304" s="326">
        <f t="shared" si="387"/>
        <v>0</v>
      </c>
      <c r="CS304" s="326">
        <f t="shared" si="364"/>
        <v>0</v>
      </c>
      <c r="CT304" s="326">
        <f t="shared" si="365"/>
        <v>0</v>
      </c>
      <c r="CU304" s="326">
        <f t="shared" si="388"/>
        <v>0</v>
      </c>
      <c r="CV304" s="329">
        <f t="shared" si="366"/>
        <v>0</v>
      </c>
      <c r="CW304" s="69"/>
      <c r="CX304" s="71">
        <v>291</v>
      </c>
      <c r="CY304" s="68">
        <f t="shared" si="367"/>
        <v>0</v>
      </c>
      <c r="CZ304" s="132"/>
      <c r="DA304" s="68">
        <f t="shared" si="368"/>
        <v>0</v>
      </c>
      <c r="DB304" s="132"/>
      <c r="DC304" s="91"/>
      <c r="DD304" s="132"/>
      <c r="DE304" s="68">
        <f t="shared" si="369"/>
        <v>0</v>
      </c>
      <c r="DF304" s="132"/>
      <c r="DG304" s="72">
        <f t="shared" si="370"/>
        <v>0</v>
      </c>
      <c r="DH304" s="132"/>
      <c r="DI304" s="72">
        <f t="shared" si="332"/>
        <v>0</v>
      </c>
      <c r="DJ304" s="72"/>
      <c r="DK304" s="326">
        <f t="shared" si="389"/>
        <v>0</v>
      </c>
      <c r="DL304" s="326">
        <f t="shared" si="390"/>
        <v>0</v>
      </c>
      <c r="DM304" s="326">
        <f t="shared" si="371"/>
        <v>0</v>
      </c>
      <c r="DN304" s="326">
        <f t="shared" si="372"/>
        <v>0</v>
      </c>
      <c r="DO304" s="326">
        <f t="shared" si="373"/>
        <v>0</v>
      </c>
      <c r="DP304" s="326">
        <f t="shared" si="391"/>
        <v>0</v>
      </c>
      <c r="DQ304" s="329">
        <f t="shared" si="392"/>
        <v>0</v>
      </c>
      <c r="DR304" s="72"/>
      <c r="DS304" s="372">
        <v>291</v>
      </c>
      <c r="DT304" s="68">
        <f t="shared" si="374"/>
        <v>0</v>
      </c>
      <c r="DV304" s="68">
        <f t="shared" si="375"/>
        <v>0</v>
      </c>
      <c r="DX304" s="91"/>
      <c r="DZ304" s="68">
        <f t="shared" si="376"/>
        <v>0</v>
      </c>
      <c r="EA304" s="132"/>
      <c r="EB304" s="72">
        <f t="shared" si="377"/>
        <v>0</v>
      </c>
      <c r="EC304" s="132"/>
      <c r="ED304" s="72">
        <f t="shared" si="333"/>
        <v>0</v>
      </c>
      <c r="EF304" s="364">
        <f t="shared" si="393"/>
        <v>0</v>
      </c>
      <c r="EG304" s="95">
        <f t="shared" si="394"/>
        <v>0</v>
      </c>
      <c r="EH304" s="379">
        <f>(INDEX('30 year Cash Flow'!$H$50:$AK$50,1,'Monthly Loan Amortization'!A304)/12)*$DV$9</f>
        <v>0</v>
      </c>
      <c r="EI304" s="326">
        <f t="shared" si="395"/>
        <v>0</v>
      </c>
      <c r="EJ304" s="326">
        <f t="shared" si="400"/>
        <v>0</v>
      </c>
      <c r="EK304" s="326">
        <f t="shared" si="396"/>
        <v>0</v>
      </c>
      <c r="EL304" s="329">
        <f t="shared" si="324"/>
        <v>0</v>
      </c>
      <c r="EM304" s="329"/>
      <c r="EN304" s="372">
        <v>291</v>
      </c>
      <c r="EO304" s="95">
        <f t="shared" si="378"/>
        <v>0</v>
      </c>
      <c r="EP304" s="132"/>
      <c r="EQ304" s="95">
        <f t="shared" si="379"/>
        <v>0</v>
      </c>
      <c r="ER304" s="132"/>
      <c r="ES304" s="91"/>
      <c r="ET304" s="132"/>
      <c r="EU304" s="95">
        <f t="shared" si="380"/>
        <v>0</v>
      </c>
      <c r="EV304" s="132"/>
      <c r="EW304" s="327">
        <f t="shared" si="381"/>
        <v>0</v>
      </c>
      <c r="EX304" s="132"/>
      <c r="EY304" s="327">
        <f t="shared" si="334"/>
        <v>0</v>
      </c>
      <c r="EZ304" s="132"/>
      <c r="FA304" s="364">
        <f t="shared" si="397"/>
        <v>0</v>
      </c>
      <c r="FB304" s="95">
        <f t="shared" si="398"/>
        <v>0</v>
      </c>
      <c r="FC304" s="379">
        <f>(INDEX('30 year Cash Flow'!$H$50:$AK$50,1,'Monthly Loan Amortization'!A304)/12)*$EQ$9</f>
        <v>0</v>
      </c>
      <c r="FD304" s="326">
        <f t="shared" si="401"/>
        <v>0</v>
      </c>
      <c r="FE304" s="326">
        <f t="shared" si="402"/>
        <v>0</v>
      </c>
      <c r="FF304" s="326">
        <f t="shared" si="399"/>
        <v>0</v>
      </c>
      <c r="FG304" s="329">
        <f t="shared" si="325"/>
        <v>0</v>
      </c>
    </row>
    <row r="305" spans="1:163" x14ac:dyDescent="0.25">
      <c r="A305" s="132">
        <f t="shared" si="382"/>
        <v>25</v>
      </c>
      <c r="B305" s="71">
        <v>292</v>
      </c>
      <c r="C305" s="68">
        <f t="shared" si="335"/>
        <v>0</v>
      </c>
      <c r="E305" s="68">
        <f t="shared" si="336"/>
        <v>0</v>
      </c>
      <c r="G305" s="91"/>
      <c r="I305" s="68">
        <f t="shared" si="337"/>
        <v>0</v>
      </c>
      <c r="K305" s="72">
        <f t="shared" si="338"/>
        <v>0</v>
      </c>
      <c r="M305" s="72">
        <f t="shared" si="326"/>
        <v>0</v>
      </c>
      <c r="N305" s="66"/>
      <c r="O305" s="69"/>
      <c r="Q305" s="71">
        <v>292</v>
      </c>
      <c r="R305" s="68">
        <f t="shared" si="339"/>
        <v>0</v>
      </c>
      <c r="T305" s="68">
        <f t="shared" si="340"/>
        <v>0</v>
      </c>
      <c r="V305" s="91"/>
      <c r="X305" s="68">
        <f t="shared" si="341"/>
        <v>0</v>
      </c>
      <c r="Z305" s="72">
        <f t="shared" si="342"/>
        <v>0</v>
      </c>
      <c r="AB305" s="72" t="e">
        <f t="shared" si="327"/>
        <v>#REF!</v>
      </c>
      <c r="AD305" s="69"/>
      <c r="AF305" s="71">
        <v>292</v>
      </c>
      <c r="AG305" s="68">
        <f t="shared" si="343"/>
        <v>0</v>
      </c>
      <c r="AI305" s="68">
        <f t="shared" si="344"/>
        <v>0</v>
      </c>
      <c r="AK305" s="91"/>
      <c r="AM305" s="68">
        <f t="shared" si="345"/>
        <v>0</v>
      </c>
      <c r="AO305" s="72">
        <f t="shared" si="346"/>
        <v>0</v>
      </c>
      <c r="AQ305" s="72" t="e">
        <f t="shared" si="328"/>
        <v>#REF!</v>
      </c>
      <c r="AS305" s="69"/>
      <c r="AU305" s="71">
        <v>292</v>
      </c>
      <c r="AV305" s="68">
        <f t="shared" si="347"/>
        <v>0</v>
      </c>
      <c r="AX305" s="68">
        <f t="shared" si="348"/>
        <v>0</v>
      </c>
      <c r="AZ305" s="91"/>
      <c r="BB305" s="68">
        <f t="shared" si="349"/>
        <v>0</v>
      </c>
      <c r="BD305" s="72">
        <f t="shared" si="350"/>
        <v>0</v>
      </c>
      <c r="BF305" s="72" t="e">
        <f t="shared" si="329"/>
        <v>#REF!</v>
      </c>
      <c r="BG305" s="72"/>
      <c r="BH305" s="71">
        <v>292</v>
      </c>
      <c r="BI305" s="68">
        <f t="shared" si="351"/>
        <v>0</v>
      </c>
      <c r="BJ305" s="132"/>
      <c r="BK305" s="68">
        <f t="shared" si="352"/>
        <v>0</v>
      </c>
      <c r="BL305" s="132"/>
      <c r="BM305" s="91"/>
      <c r="BN305" s="132"/>
      <c r="BO305" s="68">
        <f t="shared" si="353"/>
        <v>0</v>
      </c>
      <c r="BP305" s="132"/>
      <c r="BQ305" s="72">
        <f t="shared" si="354"/>
        <v>0</v>
      </c>
      <c r="BR305" s="132"/>
      <c r="BS305" s="72">
        <f t="shared" si="330"/>
        <v>0</v>
      </c>
      <c r="BT305" s="72"/>
      <c r="BU305" s="326">
        <f t="shared" si="383"/>
        <v>0</v>
      </c>
      <c r="BV305" s="326">
        <f t="shared" si="355"/>
        <v>0</v>
      </c>
      <c r="BW305" s="326">
        <f t="shared" si="356"/>
        <v>0</v>
      </c>
      <c r="BX305" s="326">
        <f t="shared" si="357"/>
        <v>0</v>
      </c>
      <c r="BY305" s="326">
        <f t="shared" si="358"/>
        <v>0</v>
      </c>
      <c r="BZ305" s="326">
        <f t="shared" si="384"/>
        <v>0</v>
      </c>
      <c r="CA305" s="329">
        <f t="shared" si="359"/>
        <v>0</v>
      </c>
      <c r="CB305" s="132"/>
      <c r="CC305" s="71">
        <v>292</v>
      </c>
      <c r="CD305" s="68">
        <f t="shared" si="360"/>
        <v>0</v>
      </c>
      <c r="CE305" s="132"/>
      <c r="CF305" s="68">
        <f t="shared" si="361"/>
        <v>0</v>
      </c>
      <c r="CG305" s="132"/>
      <c r="CH305" s="91"/>
      <c r="CI305" s="132"/>
      <c r="CJ305" s="68">
        <f t="shared" si="362"/>
        <v>0</v>
      </c>
      <c r="CK305" s="132"/>
      <c r="CL305" s="72">
        <f t="shared" si="363"/>
        <v>0</v>
      </c>
      <c r="CM305" s="132"/>
      <c r="CN305" s="72">
        <f t="shared" si="331"/>
        <v>0</v>
      </c>
      <c r="CO305" s="132"/>
      <c r="CP305" s="326">
        <f t="shared" si="385"/>
        <v>0</v>
      </c>
      <c r="CQ305" s="326">
        <f t="shared" si="386"/>
        <v>0</v>
      </c>
      <c r="CR305" s="326">
        <f t="shared" si="387"/>
        <v>0</v>
      </c>
      <c r="CS305" s="326">
        <f t="shared" si="364"/>
        <v>0</v>
      </c>
      <c r="CT305" s="326">
        <f t="shared" si="365"/>
        <v>0</v>
      </c>
      <c r="CU305" s="326">
        <f t="shared" si="388"/>
        <v>0</v>
      </c>
      <c r="CV305" s="329">
        <f t="shared" si="366"/>
        <v>0</v>
      </c>
      <c r="CW305" s="69"/>
      <c r="CX305" s="71">
        <v>292</v>
      </c>
      <c r="CY305" s="68">
        <f t="shared" si="367"/>
        <v>0</v>
      </c>
      <c r="CZ305" s="132"/>
      <c r="DA305" s="68">
        <f t="shared" si="368"/>
        <v>0</v>
      </c>
      <c r="DB305" s="132"/>
      <c r="DC305" s="91"/>
      <c r="DD305" s="132"/>
      <c r="DE305" s="68">
        <f t="shared" si="369"/>
        <v>0</v>
      </c>
      <c r="DF305" s="132"/>
      <c r="DG305" s="72">
        <f t="shared" si="370"/>
        <v>0</v>
      </c>
      <c r="DH305" s="132"/>
      <c r="DI305" s="72">
        <f t="shared" si="332"/>
        <v>0</v>
      </c>
      <c r="DJ305" s="72"/>
      <c r="DK305" s="326">
        <f t="shared" si="389"/>
        <v>0</v>
      </c>
      <c r="DL305" s="326">
        <f t="shared" si="390"/>
        <v>0</v>
      </c>
      <c r="DM305" s="326">
        <f t="shared" si="371"/>
        <v>0</v>
      </c>
      <c r="DN305" s="326">
        <f t="shared" si="372"/>
        <v>0</v>
      </c>
      <c r="DO305" s="326">
        <f t="shared" si="373"/>
        <v>0</v>
      </c>
      <c r="DP305" s="326">
        <f t="shared" si="391"/>
        <v>0</v>
      </c>
      <c r="DQ305" s="329">
        <f t="shared" si="392"/>
        <v>0</v>
      </c>
      <c r="DR305" s="72"/>
      <c r="DS305" s="372">
        <v>292</v>
      </c>
      <c r="DT305" s="68">
        <f t="shared" si="374"/>
        <v>0</v>
      </c>
      <c r="DV305" s="68">
        <f t="shared" si="375"/>
        <v>0</v>
      </c>
      <c r="DX305" s="91"/>
      <c r="DZ305" s="68">
        <f t="shared" si="376"/>
        <v>0</v>
      </c>
      <c r="EA305" s="132"/>
      <c r="EB305" s="72">
        <f t="shared" si="377"/>
        <v>0</v>
      </c>
      <c r="EC305" s="132"/>
      <c r="ED305" s="72">
        <f t="shared" si="333"/>
        <v>0</v>
      </c>
      <c r="EF305" s="364">
        <f t="shared" si="393"/>
        <v>0</v>
      </c>
      <c r="EG305" s="95">
        <f t="shared" si="394"/>
        <v>0</v>
      </c>
      <c r="EH305" s="379">
        <f>(INDEX('30 year Cash Flow'!$H$50:$AK$50,1,'Monthly Loan Amortization'!A305)/12)*$DV$9</f>
        <v>0</v>
      </c>
      <c r="EI305" s="326">
        <f t="shared" si="395"/>
        <v>0</v>
      </c>
      <c r="EJ305" s="326">
        <f t="shared" si="400"/>
        <v>0</v>
      </c>
      <c r="EK305" s="326">
        <f t="shared" si="396"/>
        <v>0</v>
      </c>
      <c r="EL305" s="329">
        <f t="shared" si="324"/>
        <v>0</v>
      </c>
      <c r="EM305" s="329"/>
      <c r="EN305" s="372">
        <v>292</v>
      </c>
      <c r="EO305" s="95">
        <f t="shared" si="378"/>
        <v>0</v>
      </c>
      <c r="EP305" s="132"/>
      <c r="EQ305" s="95">
        <f t="shared" si="379"/>
        <v>0</v>
      </c>
      <c r="ER305" s="132"/>
      <c r="ES305" s="91"/>
      <c r="ET305" s="132"/>
      <c r="EU305" s="95">
        <f t="shared" si="380"/>
        <v>0</v>
      </c>
      <c r="EV305" s="132"/>
      <c r="EW305" s="327">
        <f t="shared" si="381"/>
        <v>0</v>
      </c>
      <c r="EX305" s="132"/>
      <c r="EY305" s="327">
        <f t="shared" si="334"/>
        <v>0</v>
      </c>
      <c r="EZ305" s="132"/>
      <c r="FA305" s="364">
        <f t="shared" si="397"/>
        <v>0</v>
      </c>
      <c r="FB305" s="95">
        <f t="shared" si="398"/>
        <v>0</v>
      </c>
      <c r="FC305" s="379">
        <f>(INDEX('30 year Cash Flow'!$H$50:$AK$50,1,'Monthly Loan Amortization'!A305)/12)*$EQ$9</f>
        <v>0</v>
      </c>
      <c r="FD305" s="326">
        <f t="shared" si="401"/>
        <v>0</v>
      </c>
      <c r="FE305" s="326">
        <f t="shared" si="402"/>
        <v>0</v>
      </c>
      <c r="FF305" s="326">
        <f t="shared" si="399"/>
        <v>0</v>
      </c>
      <c r="FG305" s="329">
        <f t="shared" si="325"/>
        <v>0</v>
      </c>
    </row>
    <row r="306" spans="1:163" x14ac:dyDescent="0.25">
      <c r="A306" s="132">
        <f t="shared" si="382"/>
        <v>25</v>
      </c>
      <c r="B306" s="71">
        <v>293</v>
      </c>
      <c r="C306" s="68">
        <f t="shared" si="335"/>
        <v>0</v>
      </c>
      <c r="E306" s="68">
        <f t="shared" si="336"/>
        <v>0</v>
      </c>
      <c r="G306" s="91"/>
      <c r="I306" s="68">
        <f t="shared" si="337"/>
        <v>0</v>
      </c>
      <c r="K306" s="72">
        <f t="shared" si="338"/>
        <v>0</v>
      </c>
      <c r="M306" s="72">
        <f t="shared" si="326"/>
        <v>0</v>
      </c>
      <c r="N306" s="66"/>
      <c r="O306" s="69"/>
      <c r="Q306" s="71">
        <v>293</v>
      </c>
      <c r="R306" s="68">
        <f t="shared" si="339"/>
        <v>0</v>
      </c>
      <c r="T306" s="68">
        <f t="shared" si="340"/>
        <v>0</v>
      </c>
      <c r="V306" s="91"/>
      <c r="X306" s="68">
        <f t="shared" si="341"/>
        <v>0</v>
      </c>
      <c r="Z306" s="72">
        <f t="shared" si="342"/>
        <v>0</v>
      </c>
      <c r="AB306" s="72" t="e">
        <f t="shared" si="327"/>
        <v>#REF!</v>
      </c>
      <c r="AD306" s="69"/>
      <c r="AF306" s="71">
        <v>293</v>
      </c>
      <c r="AG306" s="68">
        <f t="shared" si="343"/>
        <v>0</v>
      </c>
      <c r="AI306" s="68">
        <f t="shared" si="344"/>
        <v>0</v>
      </c>
      <c r="AK306" s="91"/>
      <c r="AM306" s="68">
        <f t="shared" si="345"/>
        <v>0</v>
      </c>
      <c r="AO306" s="72">
        <f t="shared" si="346"/>
        <v>0</v>
      </c>
      <c r="AQ306" s="72" t="e">
        <f t="shared" si="328"/>
        <v>#REF!</v>
      </c>
      <c r="AS306" s="69"/>
      <c r="AU306" s="71">
        <v>293</v>
      </c>
      <c r="AV306" s="68">
        <f t="shared" si="347"/>
        <v>0</v>
      </c>
      <c r="AX306" s="68">
        <f t="shared" si="348"/>
        <v>0</v>
      </c>
      <c r="AZ306" s="91"/>
      <c r="BB306" s="68">
        <f t="shared" si="349"/>
        <v>0</v>
      </c>
      <c r="BD306" s="72">
        <f t="shared" si="350"/>
        <v>0</v>
      </c>
      <c r="BF306" s="72" t="e">
        <f t="shared" si="329"/>
        <v>#REF!</v>
      </c>
      <c r="BG306" s="72"/>
      <c r="BH306" s="71">
        <v>293</v>
      </c>
      <c r="BI306" s="68">
        <f t="shared" si="351"/>
        <v>0</v>
      </c>
      <c r="BJ306" s="132"/>
      <c r="BK306" s="68">
        <f t="shared" si="352"/>
        <v>0</v>
      </c>
      <c r="BL306" s="132"/>
      <c r="BM306" s="91"/>
      <c r="BN306" s="132"/>
      <c r="BO306" s="68">
        <f t="shared" si="353"/>
        <v>0</v>
      </c>
      <c r="BP306" s="132"/>
      <c r="BQ306" s="72">
        <f t="shared" si="354"/>
        <v>0</v>
      </c>
      <c r="BR306" s="132"/>
      <c r="BS306" s="72">
        <f t="shared" si="330"/>
        <v>0</v>
      </c>
      <c r="BT306" s="72"/>
      <c r="BU306" s="326">
        <f t="shared" si="383"/>
        <v>0</v>
      </c>
      <c r="BV306" s="326">
        <f t="shared" si="355"/>
        <v>0</v>
      </c>
      <c r="BW306" s="326">
        <f t="shared" si="356"/>
        <v>0</v>
      </c>
      <c r="BX306" s="326">
        <f t="shared" si="357"/>
        <v>0</v>
      </c>
      <c r="BY306" s="326">
        <f t="shared" si="358"/>
        <v>0</v>
      </c>
      <c r="BZ306" s="326">
        <f t="shared" si="384"/>
        <v>0</v>
      </c>
      <c r="CA306" s="329">
        <f t="shared" si="359"/>
        <v>0</v>
      </c>
      <c r="CB306" s="132"/>
      <c r="CC306" s="71">
        <v>293</v>
      </c>
      <c r="CD306" s="68">
        <f t="shared" si="360"/>
        <v>0</v>
      </c>
      <c r="CE306" s="132"/>
      <c r="CF306" s="68">
        <f t="shared" si="361"/>
        <v>0</v>
      </c>
      <c r="CG306" s="132"/>
      <c r="CH306" s="91"/>
      <c r="CI306" s="132"/>
      <c r="CJ306" s="68">
        <f t="shared" si="362"/>
        <v>0</v>
      </c>
      <c r="CK306" s="132"/>
      <c r="CL306" s="72">
        <f t="shared" si="363"/>
        <v>0</v>
      </c>
      <c r="CM306" s="132"/>
      <c r="CN306" s="72">
        <f t="shared" si="331"/>
        <v>0</v>
      </c>
      <c r="CO306" s="132"/>
      <c r="CP306" s="326">
        <f t="shared" si="385"/>
        <v>0</v>
      </c>
      <c r="CQ306" s="326">
        <f t="shared" si="386"/>
        <v>0</v>
      </c>
      <c r="CR306" s="326">
        <f t="shared" si="387"/>
        <v>0</v>
      </c>
      <c r="CS306" s="326">
        <f t="shared" si="364"/>
        <v>0</v>
      </c>
      <c r="CT306" s="326">
        <f t="shared" si="365"/>
        <v>0</v>
      </c>
      <c r="CU306" s="326">
        <f t="shared" si="388"/>
        <v>0</v>
      </c>
      <c r="CV306" s="329">
        <f t="shared" si="366"/>
        <v>0</v>
      </c>
      <c r="CW306" s="69"/>
      <c r="CX306" s="71">
        <v>293</v>
      </c>
      <c r="CY306" s="68">
        <f t="shared" si="367"/>
        <v>0</v>
      </c>
      <c r="CZ306" s="132"/>
      <c r="DA306" s="68">
        <f t="shared" si="368"/>
        <v>0</v>
      </c>
      <c r="DB306" s="132"/>
      <c r="DC306" s="91"/>
      <c r="DD306" s="132"/>
      <c r="DE306" s="68">
        <f t="shared" si="369"/>
        <v>0</v>
      </c>
      <c r="DF306" s="132"/>
      <c r="DG306" s="72">
        <f t="shared" si="370"/>
        <v>0</v>
      </c>
      <c r="DH306" s="132"/>
      <c r="DI306" s="72">
        <f t="shared" si="332"/>
        <v>0</v>
      </c>
      <c r="DJ306" s="72"/>
      <c r="DK306" s="326">
        <f t="shared" si="389"/>
        <v>0</v>
      </c>
      <c r="DL306" s="326">
        <f t="shared" si="390"/>
        <v>0</v>
      </c>
      <c r="DM306" s="326">
        <f t="shared" si="371"/>
        <v>0</v>
      </c>
      <c r="DN306" s="326">
        <f t="shared" si="372"/>
        <v>0</v>
      </c>
      <c r="DO306" s="326">
        <f t="shared" si="373"/>
        <v>0</v>
      </c>
      <c r="DP306" s="326">
        <f t="shared" si="391"/>
        <v>0</v>
      </c>
      <c r="DQ306" s="329">
        <f t="shared" si="392"/>
        <v>0</v>
      </c>
      <c r="DR306" s="72"/>
      <c r="DS306" s="372">
        <v>293</v>
      </c>
      <c r="DT306" s="68">
        <f t="shared" si="374"/>
        <v>0</v>
      </c>
      <c r="DV306" s="68">
        <f t="shared" si="375"/>
        <v>0</v>
      </c>
      <c r="DX306" s="91"/>
      <c r="DZ306" s="68">
        <f t="shared" si="376"/>
        <v>0</v>
      </c>
      <c r="EA306" s="132"/>
      <c r="EB306" s="72">
        <f t="shared" si="377"/>
        <v>0</v>
      </c>
      <c r="EC306" s="132"/>
      <c r="ED306" s="72">
        <f t="shared" si="333"/>
        <v>0</v>
      </c>
      <c r="EF306" s="364">
        <f t="shared" si="393"/>
        <v>0</v>
      </c>
      <c r="EG306" s="95">
        <f t="shared" si="394"/>
        <v>0</v>
      </c>
      <c r="EH306" s="379">
        <f>(INDEX('30 year Cash Flow'!$H$50:$AK$50,1,'Monthly Loan Amortization'!A306)/12)*$DV$9</f>
        <v>0</v>
      </c>
      <c r="EI306" s="326">
        <f t="shared" si="395"/>
        <v>0</v>
      </c>
      <c r="EJ306" s="326">
        <f t="shared" si="400"/>
        <v>0</v>
      </c>
      <c r="EK306" s="326">
        <f t="shared" si="396"/>
        <v>0</v>
      </c>
      <c r="EL306" s="329">
        <f t="shared" si="324"/>
        <v>0</v>
      </c>
      <c r="EM306" s="329"/>
      <c r="EN306" s="372">
        <v>293</v>
      </c>
      <c r="EO306" s="95">
        <f t="shared" si="378"/>
        <v>0</v>
      </c>
      <c r="EP306" s="132"/>
      <c r="EQ306" s="95">
        <f t="shared" si="379"/>
        <v>0</v>
      </c>
      <c r="ER306" s="132"/>
      <c r="ES306" s="91"/>
      <c r="ET306" s="132"/>
      <c r="EU306" s="95">
        <f t="shared" si="380"/>
        <v>0</v>
      </c>
      <c r="EV306" s="132"/>
      <c r="EW306" s="327">
        <f t="shared" si="381"/>
        <v>0</v>
      </c>
      <c r="EX306" s="132"/>
      <c r="EY306" s="327">
        <f t="shared" si="334"/>
        <v>0</v>
      </c>
      <c r="EZ306" s="132"/>
      <c r="FA306" s="364">
        <f t="shared" si="397"/>
        <v>0</v>
      </c>
      <c r="FB306" s="95">
        <f t="shared" si="398"/>
        <v>0</v>
      </c>
      <c r="FC306" s="379">
        <f>(INDEX('30 year Cash Flow'!$H$50:$AK$50,1,'Monthly Loan Amortization'!A306)/12)*$EQ$9</f>
        <v>0</v>
      </c>
      <c r="FD306" s="326">
        <f t="shared" si="401"/>
        <v>0</v>
      </c>
      <c r="FE306" s="326">
        <f t="shared" si="402"/>
        <v>0</v>
      </c>
      <c r="FF306" s="326">
        <f t="shared" si="399"/>
        <v>0</v>
      </c>
      <c r="FG306" s="329">
        <f t="shared" si="325"/>
        <v>0</v>
      </c>
    </row>
    <row r="307" spans="1:163" x14ac:dyDescent="0.25">
      <c r="A307" s="132">
        <f t="shared" si="382"/>
        <v>25</v>
      </c>
      <c r="B307" s="71">
        <v>294</v>
      </c>
      <c r="C307" s="68">
        <f t="shared" si="335"/>
        <v>0</v>
      </c>
      <c r="E307" s="68">
        <f t="shared" si="336"/>
        <v>0</v>
      </c>
      <c r="G307" s="91"/>
      <c r="I307" s="68">
        <f t="shared" si="337"/>
        <v>0</v>
      </c>
      <c r="K307" s="72">
        <f t="shared" si="338"/>
        <v>0</v>
      </c>
      <c r="M307" s="72">
        <f t="shared" si="326"/>
        <v>0</v>
      </c>
      <c r="N307" s="66"/>
      <c r="O307" s="69"/>
      <c r="Q307" s="71">
        <v>294</v>
      </c>
      <c r="R307" s="68">
        <f t="shared" si="339"/>
        <v>0</v>
      </c>
      <c r="T307" s="68">
        <f t="shared" si="340"/>
        <v>0</v>
      </c>
      <c r="V307" s="91"/>
      <c r="X307" s="68">
        <f t="shared" si="341"/>
        <v>0</v>
      </c>
      <c r="Z307" s="72">
        <f t="shared" si="342"/>
        <v>0</v>
      </c>
      <c r="AB307" s="72" t="e">
        <f t="shared" si="327"/>
        <v>#REF!</v>
      </c>
      <c r="AD307" s="69"/>
      <c r="AF307" s="71">
        <v>294</v>
      </c>
      <c r="AG307" s="68">
        <f t="shared" si="343"/>
        <v>0</v>
      </c>
      <c r="AI307" s="68">
        <f t="shared" si="344"/>
        <v>0</v>
      </c>
      <c r="AK307" s="91"/>
      <c r="AM307" s="68">
        <f t="shared" si="345"/>
        <v>0</v>
      </c>
      <c r="AO307" s="72">
        <f t="shared" si="346"/>
        <v>0</v>
      </c>
      <c r="AQ307" s="72" t="e">
        <f t="shared" si="328"/>
        <v>#REF!</v>
      </c>
      <c r="AS307" s="69"/>
      <c r="AU307" s="71">
        <v>294</v>
      </c>
      <c r="AV307" s="68">
        <f t="shared" si="347"/>
        <v>0</v>
      </c>
      <c r="AX307" s="68">
        <f t="shared" si="348"/>
        <v>0</v>
      </c>
      <c r="AZ307" s="91"/>
      <c r="BB307" s="68">
        <f t="shared" si="349"/>
        <v>0</v>
      </c>
      <c r="BD307" s="72">
        <f t="shared" si="350"/>
        <v>0</v>
      </c>
      <c r="BF307" s="72" t="e">
        <f t="shared" si="329"/>
        <v>#REF!</v>
      </c>
      <c r="BG307" s="72"/>
      <c r="BH307" s="71">
        <v>294</v>
      </c>
      <c r="BI307" s="68">
        <f t="shared" si="351"/>
        <v>0</v>
      </c>
      <c r="BJ307" s="132"/>
      <c r="BK307" s="68">
        <f t="shared" si="352"/>
        <v>0</v>
      </c>
      <c r="BL307" s="132"/>
      <c r="BM307" s="91"/>
      <c r="BN307" s="132"/>
      <c r="BO307" s="68">
        <f t="shared" si="353"/>
        <v>0</v>
      </c>
      <c r="BP307" s="132"/>
      <c r="BQ307" s="72">
        <f t="shared" si="354"/>
        <v>0</v>
      </c>
      <c r="BR307" s="132"/>
      <c r="BS307" s="72">
        <f t="shared" si="330"/>
        <v>0</v>
      </c>
      <c r="BT307" s="72"/>
      <c r="BU307" s="326">
        <f t="shared" si="383"/>
        <v>0</v>
      </c>
      <c r="BV307" s="326">
        <f t="shared" si="355"/>
        <v>0</v>
      </c>
      <c r="BW307" s="326">
        <f t="shared" si="356"/>
        <v>0</v>
      </c>
      <c r="BX307" s="326">
        <f t="shared" si="357"/>
        <v>0</v>
      </c>
      <c r="BY307" s="326">
        <f t="shared" si="358"/>
        <v>0</v>
      </c>
      <c r="BZ307" s="326">
        <f t="shared" si="384"/>
        <v>0</v>
      </c>
      <c r="CA307" s="329">
        <f t="shared" si="359"/>
        <v>0</v>
      </c>
      <c r="CB307" s="132"/>
      <c r="CC307" s="71">
        <v>294</v>
      </c>
      <c r="CD307" s="68">
        <f t="shared" si="360"/>
        <v>0</v>
      </c>
      <c r="CE307" s="132"/>
      <c r="CF307" s="68">
        <f t="shared" si="361"/>
        <v>0</v>
      </c>
      <c r="CG307" s="132"/>
      <c r="CH307" s="91"/>
      <c r="CI307" s="132"/>
      <c r="CJ307" s="68">
        <f t="shared" si="362"/>
        <v>0</v>
      </c>
      <c r="CK307" s="132"/>
      <c r="CL307" s="72">
        <f t="shared" si="363"/>
        <v>0</v>
      </c>
      <c r="CM307" s="132"/>
      <c r="CN307" s="72">
        <f t="shared" si="331"/>
        <v>0</v>
      </c>
      <c r="CO307" s="132"/>
      <c r="CP307" s="326">
        <f t="shared" si="385"/>
        <v>0</v>
      </c>
      <c r="CQ307" s="326">
        <f t="shared" si="386"/>
        <v>0</v>
      </c>
      <c r="CR307" s="326">
        <f t="shared" si="387"/>
        <v>0</v>
      </c>
      <c r="CS307" s="326">
        <f t="shared" si="364"/>
        <v>0</v>
      </c>
      <c r="CT307" s="326">
        <f t="shared" si="365"/>
        <v>0</v>
      </c>
      <c r="CU307" s="326">
        <f t="shared" si="388"/>
        <v>0</v>
      </c>
      <c r="CV307" s="329">
        <f t="shared" si="366"/>
        <v>0</v>
      </c>
      <c r="CW307" s="69"/>
      <c r="CX307" s="71">
        <v>294</v>
      </c>
      <c r="CY307" s="68">
        <f t="shared" si="367"/>
        <v>0</v>
      </c>
      <c r="CZ307" s="132"/>
      <c r="DA307" s="68">
        <f t="shared" si="368"/>
        <v>0</v>
      </c>
      <c r="DB307" s="132"/>
      <c r="DC307" s="91"/>
      <c r="DD307" s="132"/>
      <c r="DE307" s="68">
        <f t="shared" si="369"/>
        <v>0</v>
      </c>
      <c r="DF307" s="132"/>
      <c r="DG307" s="72">
        <f t="shared" si="370"/>
        <v>0</v>
      </c>
      <c r="DH307" s="132"/>
      <c r="DI307" s="72">
        <f t="shared" si="332"/>
        <v>0</v>
      </c>
      <c r="DJ307" s="72"/>
      <c r="DK307" s="326">
        <f t="shared" si="389"/>
        <v>0</v>
      </c>
      <c r="DL307" s="326">
        <f t="shared" si="390"/>
        <v>0</v>
      </c>
      <c r="DM307" s="326">
        <f t="shared" si="371"/>
        <v>0</v>
      </c>
      <c r="DN307" s="326">
        <f t="shared" si="372"/>
        <v>0</v>
      </c>
      <c r="DO307" s="326">
        <f t="shared" si="373"/>
        <v>0</v>
      </c>
      <c r="DP307" s="326">
        <f t="shared" si="391"/>
        <v>0</v>
      </c>
      <c r="DQ307" s="329">
        <f t="shared" si="392"/>
        <v>0</v>
      </c>
      <c r="DR307" s="72"/>
      <c r="DS307" s="372">
        <v>294</v>
      </c>
      <c r="DT307" s="68">
        <f t="shared" si="374"/>
        <v>0</v>
      </c>
      <c r="DV307" s="68">
        <f t="shared" si="375"/>
        <v>0</v>
      </c>
      <c r="DX307" s="91"/>
      <c r="DZ307" s="68">
        <f t="shared" si="376"/>
        <v>0</v>
      </c>
      <c r="EA307" s="132"/>
      <c r="EB307" s="72">
        <f t="shared" si="377"/>
        <v>0</v>
      </c>
      <c r="EC307" s="132"/>
      <c r="ED307" s="72">
        <f t="shared" si="333"/>
        <v>0</v>
      </c>
      <c r="EF307" s="364">
        <f t="shared" si="393"/>
        <v>0</v>
      </c>
      <c r="EG307" s="95">
        <f t="shared" si="394"/>
        <v>0</v>
      </c>
      <c r="EH307" s="379">
        <f>(INDEX('30 year Cash Flow'!$H$50:$AK$50,1,'Monthly Loan Amortization'!A307)/12)*$DV$9</f>
        <v>0</v>
      </c>
      <c r="EI307" s="326">
        <f t="shared" si="395"/>
        <v>0</v>
      </c>
      <c r="EJ307" s="326">
        <f t="shared" si="400"/>
        <v>0</v>
      </c>
      <c r="EK307" s="326">
        <f t="shared" si="396"/>
        <v>0</v>
      </c>
      <c r="EL307" s="329">
        <f t="shared" si="324"/>
        <v>0</v>
      </c>
      <c r="EM307" s="329"/>
      <c r="EN307" s="372">
        <v>294</v>
      </c>
      <c r="EO307" s="95">
        <f t="shared" si="378"/>
        <v>0</v>
      </c>
      <c r="EP307" s="132"/>
      <c r="EQ307" s="95">
        <f t="shared" si="379"/>
        <v>0</v>
      </c>
      <c r="ER307" s="132"/>
      <c r="ES307" s="91"/>
      <c r="ET307" s="132"/>
      <c r="EU307" s="95">
        <f t="shared" si="380"/>
        <v>0</v>
      </c>
      <c r="EV307" s="132"/>
      <c r="EW307" s="327">
        <f t="shared" si="381"/>
        <v>0</v>
      </c>
      <c r="EX307" s="132"/>
      <c r="EY307" s="327">
        <f t="shared" si="334"/>
        <v>0</v>
      </c>
      <c r="EZ307" s="132"/>
      <c r="FA307" s="364">
        <f t="shared" si="397"/>
        <v>0</v>
      </c>
      <c r="FB307" s="95">
        <f t="shared" si="398"/>
        <v>0</v>
      </c>
      <c r="FC307" s="379">
        <f>(INDEX('30 year Cash Flow'!$H$50:$AK$50,1,'Monthly Loan Amortization'!A307)/12)*$EQ$9</f>
        <v>0</v>
      </c>
      <c r="FD307" s="326">
        <f t="shared" si="401"/>
        <v>0</v>
      </c>
      <c r="FE307" s="326">
        <f t="shared" si="402"/>
        <v>0</v>
      </c>
      <c r="FF307" s="326">
        <f t="shared" si="399"/>
        <v>0</v>
      </c>
      <c r="FG307" s="329">
        <f t="shared" si="325"/>
        <v>0</v>
      </c>
    </row>
    <row r="308" spans="1:163" x14ac:dyDescent="0.25">
      <c r="A308" s="132">
        <f t="shared" si="382"/>
        <v>25</v>
      </c>
      <c r="B308" s="71">
        <v>295</v>
      </c>
      <c r="C308" s="68">
        <f t="shared" si="335"/>
        <v>0</v>
      </c>
      <c r="E308" s="68">
        <f t="shared" si="336"/>
        <v>0</v>
      </c>
      <c r="G308" s="91"/>
      <c r="I308" s="68">
        <f t="shared" si="337"/>
        <v>0</v>
      </c>
      <c r="K308" s="72">
        <f t="shared" si="338"/>
        <v>0</v>
      </c>
      <c r="M308" s="72">
        <f t="shared" si="326"/>
        <v>0</v>
      </c>
      <c r="N308" s="66"/>
      <c r="O308" s="69"/>
      <c r="Q308" s="71">
        <v>295</v>
      </c>
      <c r="R308" s="68">
        <f t="shared" si="339"/>
        <v>0</v>
      </c>
      <c r="T308" s="68">
        <f t="shared" si="340"/>
        <v>0</v>
      </c>
      <c r="V308" s="91"/>
      <c r="X308" s="68">
        <f t="shared" si="341"/>
        <v>0</v>
      </c>
      <c r="Z308" s="72">
        <f t="shared" si="342"/>
        <v>0</v>
      </c>
      <c r="AB308" s="72" t="e">
        <f t="shared" si="327"/>
        <v>#REF!</v>
      </c>
      <c r="AD308" s="69"/>
      <c r="AF308" s="71">
        <v>295</v>
      </c>
      <c r="AG308" s="68">
        <f t="shared" si="343"/>
        <v>0</v>
      </c>
      <c r="AI308" s="68">
        <f t="shared" si="344"/>
        <v>0</v>
      </c>
      <c r="AK308" s="91"/>
      <c r="AM308" s="68">
        <f t="shared" si="345"/>
        <v>0</v>
      </c>
      <c r="AO308" s="72">
        <f t="shared" si="346"/>
        <v>0</v>
      </c>
      <c r="AQ308" s="72" t="e">
        <f t="shared" si="328"/>
        <v>#REF!</v>
      </c>
      <c r="AS308" s="69"/>
      <c r="AU308" s="71">
        <v>295</v>
      </c>
      <c r="AV308" s="68">
        <f t="shared" si="347"/>
        <v>0</v>
      </c>
      <c r="AX308" s="68">
        <f t="shared" si="348"/>
        <v>0</v>
      </c>
      <c r="AZ308" s="91"/>
      <c r="BB308" s="68">
        <f t="shared" si="349"/>
        <v>0</v>
      </c>
      <c r="BD308" s="72">
        <f t="shared" si="350"/>
        <v>0</v>
      </c>
      <c r="BF308" s="72" t="e">
        <f t="shared" si="329"/>
        <v>#REF!</v>
      </c>
      <c r="BG308" s="72"/>
      <c r="BH308" s="71">
        <v>295</v>
      </c>
      <c r="BI308" s="68">
        <f t="shared" si="351"/>
        <v>0</v>
      </c>
      <c r="BJ308" s="132"/>
      <c r="BK308" s="68">
        <f t="shared" si="352"/>
        <v>0</v>
      </c>
      <c r="BL308" s="132"/>
      <c r="BM308" s="91"/>
      <c r="BN308" s="132"/>
      <c r="BO308" s="68">
        <f t="shared" si="353"/>
        <v>0</v>
      </c>
      <c r="BP308" s="132"/>
      <c r="BQ308" s="72">
        <f t="shared" si="354"/>
        <v>0</v>
      </c>
      <c r="BR308" s="132"/>
      <c r="BS308" s="72">
        <f t="shared" si="330"/>
        <v>0</v>
      </c>
      <c r="BT308" s="72"/>
      <c r="BU308" s="326">
        <f t="shared" si="383"/>
        <v>0</v>
      </c>
      <c r="BV308" s="326">
        <f t="shared" si="355"/>
        <v>0</v>
      </c>
      <c r="BW308" s="326">
        <f t="shared" si="356"/>
        <v>0</v>
      </c>
      <c r="BX308" s="326">
        <f t="shared" si="357"/>
        <v>0</v>
      </c>
      <c r="BY308" s="326">
        <f t="shared" si="358"/>
        <v>0</v>
      </c>
      <c r="BZ308" s="326">
        <f t="shared" si="384"/>
        <v>0</v>
      </c>
      <c r="CA308" s="329">
        <f t="shared" si="359"/>
        <v>0</v>
      </c>
      <c r="CB308" s="132"/>
      <c r="CC308" s="71">
        <v>295</v>
      </c>
      <c r="CD308" s="68">
        <f t="shared" si="360"/>
        <v>0</v>
      </c>
      <c r="CE308" s="132"/>
      <c r="CF308" s="68">
        <f t="shared" si="361"/>
        <v>0</v>
      </c>
      <c r="CG308" s="132"/>
      <c r="CH308" s="91"/>
      <c r="CI308" s="132"/>
      <c r="CJ308" s="68">
        <f t="shared" si="362"/>
        <v>0</v>
      </c>
      <c r="CK308" s="132"/>
      <c r="CL308" s="72">
        <f t="shared" si="363"/>
        <v>0</v>
      </c>
      <c r="CM308" s="132"/>
      <c r="CN308" s="72">
        <f t="shared" si="331"/>
        <v>0</v>
      </c>
      <c r="CO308" s="132"/>
      <c r="CP308" s="326">
        <f t="shared" si="385"/>
        <v>0</v>
      </c>
      <c r="CQ308" s="326">
        <f t="shared" si="386"/>
        <v>0</v>
      </c>
      <c r="CR308" s="326">
        <f t="shared" si="387"/>
        <v>0</v>
      </c>
      <c r="CS308" s="326">
        <f t="shared" si="364"/>
        <v>0</v>
      </c>
      <c r="CT308" s="326">
        <f t="shared" si="365"/>
        <v>0</v>
      </c>
      <c r="CU308" s="326">
        <f t="shared" si="388"/>
        <v>0</v>
      </c>
      <c r="CV308" s="329">
        <f t="shared" si="366"/>
        <v>0</v>
      </c>
      <c r="CW308" s="69"/>
      <c r="CX308" s="71">
        <v>295</v>
      </c>
      <c r="CY308" s="68">
        <f t="shared" si="367"/>
        <v>0</v>
      </c>
      <c r="CZ308" s="132"/>
      <c r="DA308" s="68">
        <f t="shared" si="368"/>
        <v>0</v>
      </c>
      <c r="DB308" s="132"/>
      <c r="DC308" s="91"/>
      <c r="DD308" s="132"/>
      <c r="DE308" s="68">
        <f t="shared" si="369"/>
        <v>0</v>
      </c>
      <c r="DF308" s="132"/>
      <c r="DG308" s="72">
        <f t="shared" si="370"/>
        <v>0</v>
      </c>
      <c r="DH308" s="132"/>
      <c r="DI308" s="72">
        <f t="shared" si="332"/>
        <v>0</v>
      </c>
      <c r="DJ308" s="72"/>
      <c r="DK308" s="326">
        <f t="shared" si="389"/>
        <v>0</v>
      </c>
      <c r="DL308" s="326">
        <f t="shared" si="390"/>
        <v>0</v>
      </c>
      <c r="DM308" s="326">
        <f t="shared" si="371"/>
        <v>0</v>
      </c>
      <c r="DN308" s="326">
        <f t="shared" si="372"/>
        <v>0</v>
      </c>
      <c r="DO308" s="326">
        <f t="shared" si="373"/>
        <v>0</v>
      </c>
      <c r="DP308" s="326">
        <f t="shared" si="391"/>
        <v>0</v>
      </c>
      <c r="DQ308" s="329">
        <f t="shared" si="392"/>
        <v>0</v>
      </c>
      <c r="DR308" s="72"/>
      <c r="DS308" s="372">
        <v>295</v>
      </c>
      <c r="DT308" s="68">
        <f t="shared" si="374"/>
        <v>0</v>
      </c>
      <c r="DV308" s="68">
        <f t="shared" si="375"/>
        <v>0</v>
      </c>
      <c r="DX308" s="91"/>
      <c r="DZ308" s="68">
        <f t="shared" si="376"/>
        <v>0</v>
      </c>
      <c r="EA308" s="132"/>
      <c r="EB308" s="72">
        <f t="shared" si="377"/>
        <v>0</v>
      </c>
      <c r="EC308" s="132"/>
      <c r="ED308" s="72">
        <f t="shared" si="333"/>
        <v>0</v>
      </c>
      <c r="EF308" s="364">
        <f t="shared" si="393"/>
        <v>0</v>
      </c>
      <c r="EG308" s="95">
        <f t="shared" si="394"/>
        <v>0</v>
      </c>
      <c r="EH308" s="379">
        <f>(INDEX('30 year Cash Flow'!$H$50:$AK$50,1,'Monthly Loan Amortization'!A308)/12)*$DV$9</f>
        <v>0</v>
      </c>
      <c r="EI308" s="326">
        <f t="shared" si="395"/>
        <v>0</v>
      </c>
      <c r="EJ308" s="326">
        <f t="shared" si="400"/>
        <v>0</v>
      </c>
      <c r="EK308" s="326">
        <f t="shared" si="396"/>
        <v>0</v>
      </c>
      <c r="EL308" s="329">
        <f t="shared" si="324"/>
        <v>0</v>
      </c>
      <c r="EM308" s="329"/>
      <c r="EN308" s="372">
        <v>295</v>
      </c>
      <c r="EO308" s="95">
        <f t="shared" si="378"/>
        <v>0</v>
      </c>
      <c r="EP308" s="132"/>
      <c r="EQ308" s="95">
        <f t="shared" si="379"/>
        <v>0</v>
      </c>
      <c r="ER308" s="132"/>
      <c r="ES308" s="91"/>
      <c r="ET308" s="132"/>
      <c r="EU308" s="95">
        <f t="shared" si="380"/>
        <v>0</v>
      </c>
      <c r="EV308" s="132"/>
      <c r="EW308" s="327">
        <f t="shared" si="381"/>
        <v>0</v>
      </c>
      <c r="EX308" s="132"/>
      <c r="EY308" s="327">
        <f t="shared" si="334"/>
        <v>0</v>
      </c>
      <c r="EZ308" s="132"/>
      <c r="FA308" s="364">
        <f t="shared" si="397"/>
        <v>0</v>
      </c>
      <c r="FB308" s="95">
        <f t="shared" si="398"/>
        <v>0</v>
      </c>
      <c r="FC308" s="379">
        <f>(INDEX('30 year Cash Flow'!$H$50:$AK$50,1,'Monthly Loan Amortization'!A308)/12)*$EQ$9</f>
        <v>0</v>
      </c>
      <c r="FD308" s="326">
        <f t="shared" si="401"/>
        <v>0</v>
      </c>
      <c r="FE308" s="326">
        <f t="shared" si="402"/>
        <v>0</v>
      </c>
      <c r="FF308" s="326">
        <f t="shared" si="399"/>
        <v>0</v>
      </c>
      <c r="FG308" s="329">
        <f t="shared" si="325"/>
        <v>0</v>
      </c>
    </row>
    <row r="309" spans="1:163" x14ac:dyDescent="0.25">
      <c r="A309" s="132">
        <f t="shared" si="382"/>
        <v>25</v>
      </c>
      <c r="B309" s="71">
        <v>296</v>
      </c>
      <c r="C309" s="68">
        <f t="shared" si="335"/>
        <v>0</v>
      </c>
      <c r="E309" s="68">
        <f t="shared" si="336"/>
        <v>0</v>
      </c>
      <c r="G309" s="91"/>
      <c r="I309" s="68">
        <f t="shared" si="337"/>
        <v>0</v>
      </c>
      <c r="K309" s="72">
        <f t="shared" si="338"/>
        <v>0</v>
      </c>
      <c r="M309" s="72">
        <f t="shared" si="326"/>
        <v>0</v>
      </c>
      <c r="N309" s="66"/>
      <c r="O309" s="69"/>
      <c r="Q309" s="71">
        <v>296</v>
      </c>
      <c r="R309" s="68">
        <f t="shared" si="339"/>
        <v>0</v>
      </c>
      <c r="T309" s="68">
        <f t="shared" si="340"/>
        <v>0</v>
      </c>
      <c r="V309" s="91"/>
      <c r="X309" s="68">
        <f t="shared" si="341"/>
        <v>0</v>
      </c>
      <c r="Z309" s="72">
        <f t="shared" si="342"/>
        <v>0</v>
      </c>
      <c r="AB309" s="72" t="e">
        <f t="shared" si="327"/>
        <v>#REF!</v>
      </c>
      <c r="AD309" s="69"/>
      <c r="AF309" s="71">
        <v>296</v>
      </c>
      <c r="AG309" s="68">
        <f t="shared" si="343"/>
        <v>0</v>
      </c>
      <c r="AI309" s="68">
        <f t="shared" si="344"/>
        <v>0</v>
      </c>
      <c r="AK309" s="91"/>
      <c r="AM309" s="68">
        <f t="shared" si="345"/>
        <v>0</v>
      </c>
      <c r="AO309" s="72">
        <f t="shared" si="346"/>
        <v>0</v>
      </c>
      <c r="AQ309" s="72" t="e">
        <f t="shared" si="328"/>
        <v>#REF!</v>
      </c>
      <c r="AS309" s="69"/>
      <c r="AU309" s="71">
        <v>296</v>
      </c>
      <c r="AV309" s="68">
        <f t="shared" si="347"/>
        <v>0</v>
      </c>
      <c r="AX309" s="68">
        <f t="shared" si="348"/>
        <v>0</v>
      </c>
      <c r="AZ309" s="91"/>
      <c r="BB309" s="68">
        <f t="shared" si="349"/>
        <v>0</v>
      </c>
      <c r="BD309" s="72">
        <f t="shared" si="350"/>
        <v>0</v>
      </c>
      <c r="BF309" s="72" t="e">
        <f t="shared" si="329"/>
        <v>#REF!</v>
      </c>
      <c r="BG309" s="72"/>
      <c r="BH309" s="71">
        <v>296</v>
      </c>
      <c r="BI309" s="68">
        <f t="shared" si="351"/>
        <v>0</v>
      </c>
      <c r="BJ309" s="132"/>
      <c r="BK309" s="68">
        <f t="shared" si="352"/>
        <v>0</v>
      </c>
      <c r="BL309" s="132"/>
      <c r="BM309" s="91"/>
      <c r="BN309" s="132"/>
      <c r="BO309" s="68">
        <f t="shared" si="353"/>
        <v>0</v>
      </c>
      <c r="BP309" s="132"/>
      <c r="BQ309" s="72">
        <f t="shared" si="354"/>
        <v>0</v>
      </c>
      <c r="BR309" s="132"/>
      <c r="BS309" s="72">
        <f t="shared" si="330"/>
        <v>0</v>
      </c>
      <c r="BT309" s="72"/>
      <c r="BU309" s="326">
        <f t="shared" si="383"/>
        <v>0</v>
      </c>
      <c r="BV309" s="326">
        <f t="shared" si="355"/>
        <v>0</v>
      </c>
      <c r="BW309" s="326">
        <f t="shared" si="356"/>
        <v>0</v>
      </c>
      <c r="BX309" s="326">
        <f t="shared" si="357"/>
        <v>0</v>
      </c>
      <c r="BY309" s="326">
        <f t="shared" si="358"/>
        <v>0</v>
      </c>
      <c r="BZ309" s="326">
        <f t="shared" si="384"/>
        <v>0</v>
      </c>
      <c r="CA309" s="329">
        <f t="shared" si="359"/>
        <v>0</v>
      </c>
      <c r="CB309" s="132"/>
      <c r="CC309" s="71">
        <v>296</v>
      </c>
      <c r="CD309" s="68">
        <f t="shared" si="360"/>
        <v>0</v>
      </c>
      <c r="CE309" s="132"/>
      <c r="CF309" s="68">
        <f t="shared" si="361"/>
        <v>0</v>
      </c>
      <c r="CG309" s="132"/>
      <c r="CH309" s="91"/>
      <c r="CI309" s="132"/>
      <c r="CJ309" s="68">
        <f t="shared" si="362"/>
        <v>0</v>
      </c>
      <c r="CK309" s="132"/>
      <c r="CL309" s="72">
        <f t="shared" si="363"/>
        <v>0</v>
      </c>
      <c r="CM309" s="132"/>
      <c r="CN309" s="72">
        <f t="shared" si="331"/>
        <v>0</v>
      </c>
      <c r="CO309" s="132"/>
      <c r="CP309" s="326">
        <f t="shared" si="385"/>
        <v>0</v>
      </c>
      <c r="CQ309" s="326">
        <f t="shared" si="386"/>
        <v>0</v>
      </c>
      <c r="CR309" s="326">
        <f t="shared" si="387"/>
        <v>0</v>
      </c>
      <c r="CS309" s="326">
        <f t="shared" si="364"/>
        <v>0</v>
      </c>
      <c r="CT309" s="326">
        <f t="shared" si="365"/>
        <v>0</v>
      </c>
      <c r="CU309" s="326">
        <f t="shared" si="388"/>
        <v>0</v>
      </c>
      <c r="CV309" s="329">
        <f t="shared" si="366"/>
        <v>0</v>
      </c>
      <c r="CW309" s="69"/>
      <c r="CX309" s="71">
        <v>296</v>
      </c>
      <c r="CY309" s="68">
        <f t="shared" si="367"/>
        <v>0</v>
      </c>
      <c r="CZ309" s="132"/>
      <c r="DA309" s="68">
        <f t="shared" si="368"/>
        <v>0</v>
      </c>
      <c r="DB309" s="132"/>
      <c r="DC309" s="91"/>
      <c r="DD309" s="132"/>
      <c r="DE309" s="68">
        <f t="shared" si="369"/>
        <v>0</v>
      </c>
      <c r="DF309" s="132"/>
      <c r="DG309" s="72">
        <f t="shared" si="370"/>
        <v>0</v>
      </c>
      <c r="DH309" s="132"/>
      <c r="DI309" s="72">
        <f t="shared" si="332"/>
        <v>0</v>
      </c>
      <c r="DJ309" s="72"/>
      <c r="DK309" s="326">
        <f t="shared" si="389"/>
        <v>0</v>
      </c>
      <c r="DL309" s="326">
        <f t="shared" si="390"/>
        <v>0</v>
      </c>
      <c r="DM309" s="326">
        <f t="shared" si="371"/>
        <v>0</v>
      </c>
      <c r="DN309" s="326">
        <f t="shared" si="372"/>
        <v>0</v>
      </c>
      <c r="DO309" s="326">
        <f t="shared" si="373"/>
        <v>0</v>
      </c>
      <c r="DP309" s="326">
        <f t="shared" si="391"/>
        <v>0</v>
      </c>
      <c r="DQ309" s="329">
        <f t="shared" si="392"/>
        <v>0</v>
      </c>
      <c r="DR309" s="72"/>
      <c r="DS309" s="372">
        <v>296</v>
      </c>
      <c r="DT309" s="68">
        <f t="shared" si="374"/>
        <v>0</v>
      </c>
      <c r="DV309" s="68">
        <f t="shared" si="375"/>
        <v>0</v>
      </c>
      <c r="DX309" s="91"/>
      <c r="DZ309" s="68">
        <f t="shared" si="376"/>
        <v>0</v>
      </c>
      <c r="EA309" s="132"/>
      <c r="EB309" s="72">
        <f t="shared" si="377"/>
        <v>0</v>
      </c>
      <c r="EC309" s="132"/>
      <c r="ED309" s="72">
        <f t="shared" si="333"/>
        <v>0</v>
      </c>
      <c r="EF309" s="364">
        <f t="shared" si="393"/>
        <v>0</v>
      </c>
      <c r="EG309" s="95">
        <f t="shared" si="394"/>
        <v>0</v>
      </c>
      <c r="EH309" s="379">
        <f>(INDEX('30 year Cash Flow'!$H$50:$AK$50,1,'Monthly Loan Amortization'!A309)/12)*$DV$9</f>
        <v>0</v>
      </c>
      <c r="EI309" s="326">
        <f t="shared" si="395"/>
        <v>0</v>
      </c>
      <c r="EJ309" s="326">
        <f t="shared" si="400"/>
        <v>0</v>
      </c>
      <c r="EK309" s="326">
        <f t="shared" si="396"/>
        <v>0</v>
      </c>
      <c r="EL309" s="329">
        <f t="shared" si="324"/>
        <v>0</v>
      </c>
      <c r="EM309" s="329"/>
      <c r="EN309" s="372">
        <v>296</v>
      </c>
      <c r="EO309" s="95">
        <f t="shared" si="378"/>
        <v>0</v>
      </c>
      <c r="EP309" s="132"/>
      <c r="EQ309" s="95">
        <f t="shared" si="379"/>
        <v>0</v>
      </c>
      <c r="ER309" s="132"/>
      <c r="ES309" s="91"/>
      <c r="ET309" s="132"/>
      <c r="EU309" s="95">
        <f t="shared" si="380"/>
        <v>0</v>
      </c>
      <c r="EV309" s="132"/>
      <c r="EW309" s="327">
        <f t="shared" si="381"/>
        <v>0</v>
      </c>
      <c r="EX309" s="132"/>
      <c r="EY309" s="327">
        <f t="shared" si="334"/>
        <v>0</v>
      </c>
      <c r="EZ309" s="132"/>
      <c r="FA309" s="364">
        <f t="shared" si="397"/>
        <v>0</v>
      </c>
      <c r="FB309" s="95">
        <f t="shared" si="398"/>
        <v>0</v>
      </c>
      <c r="FC309" s="379">
        <f>(INDEX('30 year Cash Flow'!$H$50:$AK$50,1,'Monthly Loan Amortization'!A309)/12)*$EQ$9</f>
        <v>0</v>
      </c>
      <c r="FD309" s="326">
        <f t="shared" si="401"/>
        <v>0</v>
      </c>
      <c r="FE309" s="326">
        <f t="shared" si="402"/>
        <v>0</v>
      </c>
      <c r="FF309" s="326">
        <f t="shared" si="399"/>
        <v>0</v>
      </c>
      <c r="FG309" s="329">
        <f t="shared" si="325"/>
        <v>0</v>
      </c>
    </row>
    <row r="310" spans="1:163" x14ac:dyDescent="0.25">
      <c r="A310" s="132">
        <f t="shared" si="382"/>
        <v>25</v>
      </c>
      <c r="B310" s="71">
        <v>297</v>
      </c>
      <c r="C310" s="68">
        <f t="shared" si="335"/>
        <v>0</v>
      </c>
      <c r="E310" s="68">
        <f t="shared" si="336"/>
        <v>0</v>
      </c>
      <c r="G310" s="91"/>
      <c r="I310" s="68">
        <f t="shared" si="337"/>
        <v>0</v>
      </c>
      <c r="K310" s="72">
        <f t="shared" si="338"/>
        <v>0</v>
      </c>
      <c r="M310" s="72">
        <f t="shared" si="326"/>
        <v>0</v>
      </c>
      <c r="N310" s="66"/>
      <c r="O310" s="69"/>
      <c r="Q310" s="71">
        <v>297</v>
      </c>
      <c r="R310" s="68">
        <f t="shared" si="339"/>
        <v>0</v>
      </c>
      <c r="T310" s="68">
        <f t="shared" si="340"/>
        <v>0</v>
      </c>
      <c r="V310" s="91"/>
      <c r="X310" s="68">
        <f t="shared" si="341"/>
        <v>0</v>
      </c>
      <c r="Z310" s="72">
        <f t="shared" si="342"/>
        <v>0</v>
      </c>
      <c r="AB310" s="72" t="e">
        <f t="shared" si="327"/>
        <v>#REF!</v>
      </c>
      <c r="AD310" s="69"/>
      <c r="AF310" s="71">
        <v>297</v>
      </c>
      <c r="AG310" s="68">
        <f t="shared" si="343"/>
        <v>0</v>
      </c>
      <c r="AI310" s="68">
        <f t="shared" si="344"/>
        <v>0</v>
      </c>
      <c r="AK310" s="91"/>
      <c r="AM310" s="68">
        <f t="shared" si="345"/>
        <v>0</v>
      </c>
      <c r="AO310" s="72">
        <f t="shared" si="346"/>
        <v>0</v>
      </c>
      <c r="AQ310" s="72" t="e">
        <f t="shared" si="328"/>
        <v>#REF!</v>
      </c>
      <c r="AS310" s="69"/>
      <c r="AU310" s="71">
        <v>297</v>
      </c>
      <c r="AV310" s="68">
        <f t="shared" si="347"/>
        <v>0</v>
      </c>
      <c r="AX310" s="68">
        <f t="shared" si="348"/>
        <v>0</v>
      </c>
      <c r="AZ310" s="91"/>
      <c r="BB310" s="68">
        <f t="shared" si="349"/>
        <v>0</v>
      </c>
      <c r="BD310" s="72">
        <f t="shared" si="350"/>
        <v>0</v>
      </c>
      <c r="BF310" s="72" t="e">
        <f t="shared" si="329"/>
        <v>#REF!</v>
      </c>
      <c r="BG310" s="72"/>
      <c r="BH310" s="71">
        <v>297</v>
      </c>
      <c r="BI310" s="68">
        <f t="shared" si="351"/>
        <v>0</v>
      </c>
      <c r="BJ310" s="132"/>
      <c r="BK310" s="68">
        <f t="shared" si="352"/>
        <v>0</v>
      </c>
      <c r="BL310" s="132"/>
      <c r="BM310" s="91"/>
      <c r="BN310" s="132"/>
      <c r="BO310" s="68">
        <f t="shared" si="353"/>
        <v>0</v>
      </c>
      <c r="BP310" s="132"/>
      <c r="BQ310" s="72">
        <f t="shared" si="354"/>
        <v>0</v>
      </c>
      <c r="BR310" s="132"/>
      <c r="BS310" s="72">
        <f t="shared" si="330"/>
        <v>0</v>
      </c>
      <c r="BT310" s="72"/>
      <c r="BU310" s="326">
        <f t="shared" si="383"/>
        <v>0</v>
      </c>
      <c r="BV310" s="326">
        <f t="shared" si="355"/>
        <v>0</v>
      </c>
      <c r="BW310" s="326">
        <f t="shared" si="356"/>
        <v>0</v>
      </c>
      <c r="BX310" s="326">
        <f t="shared" si="357"/>
        <v>0</v>
      </c>
      <c r="BY310" s="326">
        <f t="shared" si="358"/>
        <v>0</v>
      </c>
      <c r="BZ310" s="326">
        <f t="shared" si="384"/>
        <v>0</v>
      </c>
      <c r="CA310" s="329">
        <f t="shared" si="359"/>
        <v>0</v>
      </c>
      <c r="CB310" s="132"/>
      <c r="CC310" s="71">
        <v>297</v>
      </c>
      <c r="CD310" s="68">
        <f t="shared" si="360"/>
        <v>0</v>
      </c>
      <c r="CE310" s="132"/>
      <c r="CF310" s="68">
        <f t="shared" si="361"/>
        <v>0</v>
      </c>
      <c r="CG310" s="132"/>
      <c r="CH310" s="91"/>
      <c r="CI310" s="132"/>
      <c r="CJ310" s="68">
        <f t="shared" si="362"/>
        <v>0</v>
      </c>
      <c r="CK310" s="132"/>
      <c r="CL310" s="72">
        <f t="shared" si="363"/>
        <v>0</v>
      </c>
      <c r="CM310" s="132"/>
      <c r="CN310" s="72">
        <f t="shared" si="331"/>
        <v>0</v>
      </c>
      <c r="CO310" s="132"/>
      <c r="CP310" s="326">
        <f t="shared" si="385"/>
        <v>0</v>
      </c>
      <c r="CQ310" s="326">
        <f t="shared" si="386"/>
        <v>0</v>
      </c>
      <c r="CR310" s="326">
        <f t="shared" si="387"/>
        <v>0</v>
      </c>
      <c r="CS310" s="326">
        <f t="shared" si="364"/>
        <v>0</v>
      </c>
      <c r="CT310" s="326">
        <f t="shared" si="365"/>
        <v>0</v>
      </c>
      <c r="CU310" s="326">
        <f t="shared" si="388"/>
        <v>0</v>
      </c>
      <c r="CV310" s="329">
        <f t="shared" si="366"/>
        <v>0</v>
      </c>
      <c r="CW310" s="69"/>
      <c r="CX310" s="71">
        <v>297</v>
      </c>
      <c r="CY310" s="68">
        <f t="shared" si="367"/>
        <v>0</v>
      </c>
      <c r="CZ310" s="132"/>
      <c r="DA310" s="68">
        <f t="shared" si="368"/>
        <v>0</v>
      </c>
      <c r="DB310" s="132"/>
      <c r="DC310" s="91"/>
      <c r="DD310" s="132"/>
      <c r="DE310" s="68">
        <f t="shared" si="369"/>
        <v>0</v>
      </c>
      <c r="DF310" s="132"/>
      <c r="DG310" s="72">
        <f t="shared" si="370"/>
        <v>0</v>
      </c>
      <c r="DH310" s="132"/>
      <c r="DI310" s="72">
        <f t="shared" si="332"/>
        <v>0</v>
      </c>
      <c r="DJ310" s="72"/>
      <c r="DK310" s="326">
        <f t="shared" si="389"/>
        <v>0</v>
      </c>
      <c r="DL310" s="326">
        <f t="shared" si="390"/>
        <v>0</v>
      </c>
      <c r="DM310" s="326">
        <f t="shared" si="371"/>
        <v>0</v>
      </c>
      <c r="DN310" s="326">
        <f t="shared" si="372"/>
        <v>0</v>
      </c>
      <c r="DO310" s="326">
        <f t="shared" si="373"/>
        <v>0</v>
      </c>
      <c r="DP310" s="326">
        <f t="shared" si="391"/>
        <v>0</v>
      </c>
      <c r="DQ310" s="329">
        <f t="shared" si="392"/>
        <v>0</v>
      </c>
      <c r="DR310" s="72"/>
      <c r="DS310" s="372">
        <v>297</v>
      </c>
      <c r="DT310" s="68">
        <f t="shared" si="374"/>
        <v>0</v>
      </c>
      <c r="DV310" s="68">
        <f t="shared" si="375"/>
        <v>0</v>
      </c>
      <c r="DX310" s="91"/>
      <c r="DZ310" s="68">
        <f t="shared" si="376"/>
        <v>0</v>
      </c>
      <c r="EA310" s="132"/>
      <c r="EB310" s="72">
        <f t="shared" si="377"/>
        <v>0</v>
      </c>
      <c r="EC310" s="132"/>
      <c r="ED310" s="72">
        <f t="shared" si="333"/>
        <v>0</v>
      </c>
      <c r="EF310" s="364">
        <f t="shared" si="393"/>
        <v>0</v>
      </c>
      <c r="EG310" s="95">
        <f t="shared" si="394"/>
        <v>0</v>
      </c>
      <c r="EH310" s="379">
        <f>(INDEX('30 year Cash Flow'!$H$50:$AK$50,1,'Monthly Loan Amortization'!A310)/12)*$DV$9</f>
        <v>0</v>
      </c>
      <c r="EI310" s="326">
        <f t="shared" si="395"/>
        <v>0</v>
      </c>
      <c r="EJ310" s="326">
        <f t="shared" si="400"/>
        <v>0</v>
      </c>
      <c r="EK310" s="326">
        <f t="shared" si="396"/>
        <v>0</v>
      </c>
      <c r="EL310" s="329">
        <f t="shared" si="324"/>
        <v>0</v>
      </c>
      <c r="EM310" s="329"/>
      <c r="EN310" s="372">
        <v>297</v>
      </c>
      <c r="EO310" s="95">
        <f t="shared" si="378"/>
        <v>0</v>
      </c>
      <c r="EP310" s="132"/>
      <c r="EQ310" s="95">
        <f t="shared" si="379"/>
        <v>0</v>
      </c>
      <c r="ER310" s="132"/>
      <c r="ES310" s="91"/>
      <c r="ET310" s="132"/>
      <c r="EU310" s="95">
        <f t="shared" si="380"/>
        <v>0</v>
      </c>
      <c r="EV310" s="132"/>
      <c r="EW310" s="327">
        <f t="shared" si="381"/>
        <v>0</v>
      </c>
      <c r="EX310" s="132"/>
      <c r="EY310" s="327">
        <f t="shared" si="334"/>
        <v>0</v>
      </c>
      <c r="EZ310" s="132"/>
      <c r="FA310" s="364">
        <f t="shared" si="397"/>
        <v>0</v>
      </c>
      <c r="FB310" s="95">
        <f t="shared" si="398"/>
        <v>0</v>
      </c>
      <c r="FC310" s="379">
        <f>(INDEX('30 year Cash Flow'!$H$50:$AK$50,1,'Monthly Loan Amortization'!A310)/12)*$EQ$9</f>
        <v>0</v>
      </c>
      <c r="FD310" s="326">
        <f t="shared" si="401"/>
        <v>0</v>
      </c>
      <c r="FE310" s="326">
        <f t="shared" si="402"/>
        <v>0</v>
      </c>
      <c r="FF310" s="326">
        <f t="shared" si="399"/>
        <v>0</v>
      </c>
      <c r="FG310" s="329">
        <f t="shared" si="325"/>
        <v>0</v>
      </c>
    </row>
    <row r="311" spans="1:163" x14ac:dyDescent="0.25">
      <c r="A311" s="132">
        <f t="shared" si="382"/>
        <v>25</v>
      </c>
      <c r="B311" s="71">
        <v>298</v>
      </c>
      <c r="C311" s="68">
        <f t="shared" si="335"/>
        <v>0</v>
      </c>
      <c r="E311" s="68">
        <f t="shared" si="336"/>
        <v>0</v>
      </c>
      <c r="G311" s="91"/>
      <c r="I311" s="68">
        <f t="shared" si="337"/>
        <v>0</v>
      </c>
      <c r="K311" s="72">
        <f t="shared" si="338"/>
        <v>0</v>
      </c>
      <c r="M311" s="72">
        <f t="shared" si="326"/>
        <v>0</v>
      </c>
      <c r="N311" s="66"/>
      <c r="O311" s="69"/>
      <c r="Q311" s="71">
        <v>298</v>
      </c>
      <c r="R311" s="68">
        <f t="shared" si="339"/>
        <v>0</v>
      </c>
      <c r="T311" s="68">
        <f t="shared" si="340"/>
        <v>0</v>
      </c>
      <c r="V311" s="91"/>
      <c r="X311" s="68">
        <f t="shared" si="341"/>
        <v>0</v>
      </c>
      <c r="Z311" s="72">
        <f t="shared" si="342"/>
        <v>0</v>
      </c>
      <c r="AB311" s="72" t="e">
        <f t="shared" si="327"/>
        <v>#REF!</v>
      </c>
      <c r="AD311" s="69"/>
      <c r="AF311" s="71">
        <v>298</v>
      </c>
      <c r="AG311" s="68">
        <f t="shared" si="343"/>
        <v>0</v>
      </c>
      <c r="AI311" s="68">
        <f t="shared" si="344"/>
        <v>0</v>
      </c>
      <c r="AK311" s="91"/>
      <c r="AM311" s="68">
        <f t="shared" si="345"/>
        <v>0</v>
      </c>
      <c r="AO311" s="72">
        <f t="shared" si="346"/>
        <v>0</v>
      </c>
      <c r="AQ311" s="72" t="e">
        <f t="shared" si="328"/>
        <v>#REF!</v>
      </c>
      <c r="AS311" s="69"/>
      <c r="AU311" s="71">
        <v>298</v>
      </c>
      <c r="AV311" s="68">
        <f t="shared" si="347"/>
        <v>0</v>
      </c>
      <c r="AX311" s="68">
        <f t="shared" si="348"/>
        <v>0</v>
      </c>
      <c r="AZ311" s="91"/>
      <c r="BB311" s="68">
        <f t="shared" si="349"/>
        <v>0</v>
      </c>
      <c r="BD311" s="72">
        <f t="shared" si="350"/>
        <v>0</v>
      </c>
      <c r="BF311" s="72" t="e">
        <f t="shared" si="329"/>
        <v>#REF!</v>
      </c>
      <c r="BG311" s="72"/>
      <c r="BH311" s="71">
        <v>298</v>
      </c>
      <c r="BI311" s="68">
        <f t="shared" si="351"/>
        <v>0</v>
      </c>
      <c r="BJ311" s="132"/>
      <c r="BK311" s="68">
        <f t="shared" si="352"/>
        <v>0</v>
      </c>
      <c r="BL311" s="132"/>
      <c r="BM311" s="91"/>
      <c r="BN311" s="132"/>
      <c r="BO311" s="68">
        <f t="shared" si="353"/>
        <v>0</v>
      </c>
      <c r="BP311" s="132"/>
      <c r="BQ311" s="72">
        <f t="shared" si="354"/>
        <v>0</v>
      </c>
      <c r="BR311" s="132"/>
      <c r="BS311" s="72">
        <f t="shared" si="330"/>
        <v>0</v>
      </c>
      <c r="BT311" s="72"/>
      <c r="BU311" s="326">
        <f t="shared" si="383"/>
        <v>0</v>
      </c>
      <c r="BV311" s="326">
        <f t="shared" si="355"/>
        <v>0</v>
      </c>
      <c r="BW311" s="326">
        <f t="shared" si="356"/>
        <v>0</v>
      </c>
      <c r="BX311" s="326">
        <f t="shared" si="357"/>
        <v>0</v>
      </c>
      <c r="BY311" s="326">
        <f t="shared" si="358"/>
        <v>0</v>
      </c>
      <c r="BZ311" s="326">
        <f t="shared" si="384"/>
        <v>0</v>
      </c>
      <c r="CA311" s="329">
        <f t="shared" si="359"/>
        <v>0</v>
      </c>
      <c r="CB311" s="132"/>
      <c r="CC311" s="71">
        <v>298</v>
      </c>
      <c r="CD311" s="68">
        <f t="shared" si="360"/>
        <v>0</v>
      </c>
      <c r="CE311" s="132"/>
      <c r="CF311" s="68">
        <f t="shared" si="361"/>
        <v>0</v>
      </c>
      <c r="CG311" s="132"/>
      <c r="CH311" s="91"/>
      <c r="CI311" s="132"/>
      <c r="CJ311" s="68">
        <f t="shared" si="362"/>
        <v>0</v>
      </c>
      <c r="CK311" s="132"/>
      <c r="CL311" s="72">
        <f t="shared" si="363"/>
        <v>0</v>
      </c>
      <c r="CM311" s="132"/>
      <c r="CN311" s="72">
        <f t="shared" si="331"/>
        <v>0</v>
      </c>
      <c r="CO311" s="132"/>
      <c r="CP311" s="326">
        <f t="shared" si="385"/>
        <v>0</v>
      </c>
      <c r="CQ311" s="326">
        <f t="shared" si="386"/>
        <v>0</v>
      </c>
      <c r="CR311" s="326">
        <f t="shared" si="387"/>
        <v>0</v>
      </c>
      <c r="CS311" s="326">
        <f t="shared" si="364"/>
        <v>0</v>
      </c>
      <c r="CT311" s="326">
        <f t="shared" si="365"/>
        <v>0</v>
      </c>
      <c r="CU311" s="326">
        <f t="shared" si="388"/>
        <v>0</v>
      </c>
      <c r="CV311" s="329">
        <f t="shared" si="366"/>
        <v>0</v>
      </c>
      <c r="CW311" s="69"/>
      <c r="CX311" s="71">
        <v>298</v>
      </c>
      <c r="CY311" s="68">
        <f t="shared" si="367"/>
        <v>0</v>
      </c>
      <c r="CZ311" s="132"/>
      <c r="DA311" s="68">
        <f t="shared" si="368"/>
        <v>0</v>
      </c>
      <c r="DB311" s="132"/>
      <c r="DC311" s="91"/>
      <c r="DD311" s="132"/>
      <c r="DE311" s="68">
        <f t="shared" si="369"/>
        <v>0</v>
      </c>
      <c r="DF311" s="132"/>
      <c r="DG311" s="72">
        <f t="shared" si="370"/>
        <v>0</v>
      </c>
      <c r="DH311" s="132"/>
      <c r="DI311" s="72">
        <f t="shared" si="332"/>
        <v>0</v>
      </c>
      <c r="DJ311" s="72"/>
      <c r="DK311" s="326">
        <f t="shared" si="389"/>
        <v>0</v>
      </c>
      <c r="DL311" s="326">
        <f t="shared" si="390"/>
        <v>0</v>
      </c>
      <c r="DM311" s="326">
        <f t="shared" si="371"/>
        <v>0</v>
      </c>
      <c r="DN311" s="326">
        <f t="shared" si="372"/>
        <v>0</v>
      </c>
      <c r="DO311" s="326">
        <f t="shared" si="373"/>
        <v>0</v>
      </c>
      <c r="DP311" s="326">
        <f t="shared" si="391"/>
        <v>0</v>
      </c>
      <c r="DQ311" s="329">
        <f t="shared" si="392"/>
        <v>0</v>
      </c>
      <c r="DR311" s="72"/>
      <c r="DS311" s="372">
        <v>298</v>
      </c>
      <c r="DT311" s="68">
        <f t="shared" si="374"/>
        <v>0</v>
      </c>
      <c r="DV311" s="68">
        <f t="shared" si="375"/>
        <v>0</v>
      </c>
      <c r="DX311" s="91"/>
      <c r="DZ311" s="68">
        <f t="shared" si="376"/>
        <v>0</v>
      </c>
      <c r="EA311" s="132"/>
      <c r="EB311" s="72">
        <f t="shared" si="377"/>
        <v>0</v>
      </c>
      <c r="EC311" s="132"/>
      <c r="ED311" s="72">
        <f t="shared" si="333"/>
        <v>0</v>
      </c>
      <c r="EF311" s="364">
        <f t="shared" si="393"/>
        <v>0</v>
      </c>
      <c r="EG311" s="95">
        <f t="shared" si="394"/>
        <v>0</v>
      </c>
      <c r="EH311" s="379">
        <f>(INDEX('30 year Cash Flow'!$H$50:$AK$50,1,'Monthly Loan Amortization'!A311)/12)*$DV$9</f>
        <v>0</v>
      </c>
      <c r="EI311" s="326">
        <f t="shared" si="395"/>
        <v>0</v>
      </c>
      <c r="EJ311" s="326">
        <f t="shared" si="400"/>
        <v>0</v>
      </c>
      <c r="EK311" s="326">
        <f t="shared" si="396"/>
        <v>0</v>
      </c>
      <c r="EL311" s="329">
        <f t="shared" ref="EL311:EL373" si="403">IF(EF311-EJ311&lt;0,0,IF(EJ311&lt;0,EF311,EF311-EJ311))</f>
        <v>0</v>
      </c>
      <c r="EM311" s="329"/>
      <c r="EN311" s="372">
        <v>298</v>
      </c>
      <c r="EO311" s="95">
        <f t="shared" si="378"/>
        <v>0</v>
      </c>
      <c r="EP311" s="132"/>
      <c r="EQ311" s="95">
        <f t="shared" si="379"/>
        <v>0</v>
      </c>
      <c r="ER311" s="132"/>
      <c r="ES311" s="91"/>
      <c r="ET311" s="132"/>
      <c r="EU311" s="95">
        <f t="shared" si="380"/>
        <v>0</v>
      </c>
      <c r="EV311" s="132"/>
      <c r="EW311" s="327">
        <f t="shared" si="381"/>
        <v>0</v>
      </c>
      <c r="EX311" s="132"/>
      <c r="EY311" s="327">
        <f t="shared" si="334"/>
        <v>0</v>
      </c>
      <c r="EZ311" s="132"/>
      <c r="FA311" s="364">
        <f t="shared" si="397"/>
        <v>0</v>
      </c>
      <c r="FB311" s="95">
        <f t="shared" si="398"/>
        <v>0</v>
      </c>
      <c r="FC311" s="379">
        <f>(INDEX('30 year Cash Flow'!$H$50:$AK$50,1,'Monthly Loan Amortization'!A311)/12)*$EQ$9</f>
        <v>0</v>
      </c>
      <c r="FD311" s="326">
        <f t="shared" si="401"/>
        <v>0</v>
      </c>
      <c r="FE311" s="326">
        <f t="shared" si="402"/>
        <v>0</v>
      </c>
      <c r="FF311" s="326">
        <f t="shared" si="399"/>
        <v>0</v>
      </c>
      <c r="FG311" s="329">
        <f t="shared" ref="FG311:FG373" si="404">IF(FA311-FE311&lt;0,0,IF(FE311&lt;0,FA311,FA311-FE311))</f>
        <v>0</v>
      </c>
    </row>
    <row r="312" spans="1:163" x14ac:dyDescent="0.25">
      <c r="A312" s="132">
        <f t="shared" si="382"/>
        <v>25</v>
      </c>
      <c r="B312" s="71">
        <v>299</v>
      </c>
      <c r="C312" s="68">
        <f t="shared" si="335"/>
        <v>0</v>
      </c>
      <c r="E312" s="68">
        <f t="shared" si="336"/>
        <v>0</v>
      </c>
      <c r="G312" s="91"/>
      <c r="I312" s="68">
        <f t="shared" si="337"/>
        <v>0</v>
      </c>
      <c r="K312" s="72">
        <f t="shared" si="338"/>
        <v>0</v>
      </c>
      <c r="M312" s="72">
        <f t="shared" si="326"/>
        <v>0</v>
      </c>
      <c r="N312" s="66"/>
      <c r="O312" s="69"/>
      <c r="Q312" s="71">
        <v>299</v>
      </c>
      <c r="R312" s="68">
        <f t="shared" si="339"/>
        <v>0</v>
      </c>
      <c r="T312" s="68">
        <f t="shared" si="340"/>
        <v>0</v>
      </c>
      <c r="V312" s="91"/>
      <c r="X312" s="68">
        <f t="shared" si="341"/>
        <v>0</v>
      </c>
      <c r="Z312" s="72">
        <f t="shared" si="342"/>
        <v>0</v>
      </c>
      <c r="AB312" s="72" t="e">
        <f t="shared" si="327"/>
        <v>#REF!</v>
      </c>
      <c r="AD312" s="69"/>
      <c r="AF312" s="71">
        <v>299</v>
      </c>
      <c r="AG312" s="68">
        <f t="shared" si="343"/>
        <v>0</v>
      </c>
      <c r="AI312" s="68">
        <f t="shared" si="344"/>
        <v>0</v>
      </c>
      <c r="AK312" s="91"/>
      <c r="AM312" s="68">
        <f t="shared" si="345"/>
        <v>0</v>
      </c>
      <c r="AO312" s="72">
        <f t="shared" si="346"/>
        <v>0</v>
      </c>
      <c r="AQ312" s="72" t="e">
        <f t="shared" si="328"/>
        <v>#REF!</v>
      </c>
      <c r="AS312" s="69"/>
      <c r="AU312" s="71">
        <v>299</v>
      </c>
      <c r="AV312" s="68">
        <f t="shared" si="347"/>
        <v>0</v>
      </c>
      <c r="AX312" s="68">
        <f t="shared" si="348"/>
        <v>0</v>
      </c>
      <c r="AZ312" s="91"/>
      <c r="BB312" s="68">
        <f t="shared" si="349"/>
        <v>0</v>
      </c>
      <c r="BD312" s="72">
        <f t="shared" si="350"/>
        <v>0</v>
      </c>
      <c r="BF312" s="72" t="e">
        <f t="shared" si="329"/>
        <v>#REF!</v>
      </c>
      <c r="BG312" s="72"/>
      <c r="BH312" s="71">
        <v>299</v>
      </c>
      <c r="BI312" s="68">
        <f t="shared" si="351"/>
        <v>0</v>
      </c>
      <c r="BJ312" s="132"/>
      <c r="BK312" s="68">
        <f t="shared" si="352"/>
        <v>0</v>
      </c>
      <c r="BL312" s="132"/>
      <c r="BM312" s="91"/>
      <c r="BN312" s="132"/>
      <c r="BO312" s="68">
        <f t="shared" si="353"/>
        <v>0</v>
      </c>
      <c r="BP312" s="132"/>
      <c r="BQ312" s="72">
        <f t="shared" si="354"/>
        <v>0</v>
      </c>
      <c r="BR312" s="132"/>
      <c r="BS312" s="72">
        <f t="shared" si="330"/>
        <v>0</v>
      </c>
      <c r="BT312" s="72"/>
      <c r="BU312" s="326">
        <f t="shared" si="383"/>
        <v>0</v>
      </c>
      <c r="BV312" s="326">
        <f t="shared" si="355"/>
        <v>0</v>
      </c>
      <c r="BW312" s="326">
        <f t="shared" si="356"/>
        <v>0</v>
      </c>
      <c r="BX312" s="326">
        <f t="shared" si="357"/>
        <v>0</v>
      </c>
      <c r="BY312" s="326">
        <f t="shared" si="358"/>
        <v>0</v>
      </c>
      <c r="BZ312" s="326">
        <f t="shared" si="384"/>
        <v>0</v>
      </c>
      <c r="CA312" s="329">
        <f t="shared" si="359"/>
        <v>0</v>
      </c>
      <c r="CB312" s="132"/>
      <c r="CC312" s="71">
        <v>299</v>
      </c>
      <c r="CD312" s="68">
        <f t="shared" si="360"/>
        <v>0</v>
      </c>
      <c r="CE312" s="132"/>
      <c r="CF312" s="68">
        <f t="shared" si="361"/>
        <v>0</v>
      </c>
      <c r="CG312" s="132"/>
      <c r="CH312" s="91"/>
      <c r="CI312" s="132"/>
      <c r="CJ312" s="68">
        <f t="shared" si="362"/>
        <v>0</v>
      </c>
      <c r="CK312" s="132"/>
      <c r="CL312" s="72">
        <f t="shared" si="363"/>
        <v>0</v>
      </c>
      <c r="CM312" s="132"/>
      <c r="CN312" s="72">
        <f t="shared" si="331"/>
        <v>0</v>
      </c>
      <c r="CO312" s="132"/>
      <c r="CP312" s="326">
        <f t="shared" si="385"/>
        <v>0</v>
      </c>
      <c r="CQ312" s="326">
        <f t="shared" si="386"/>
        <v>0</v>
      </c>
      <c r="CR312" s="326">
        <f t="shared" si="387"/>
        <v>0</v>
      </c>
      <c r="CS312" s="326">
        <f t="shared" si="364"/>
        <v>0</v>
      </c>
      <c r="CT312" s="326">
        <f t="shared" si="365"/>
        <v>0</v>
      </c>
      <c r="CU312" s="326">
        <f t="shared" si="388"/>
        <v>0</v>
      </c>
      <c r="CV312" s="329">
        <f t="shared" si="366"/>
        <v>0</v>
      </c>
      <c r="CW312" s="69"/>
      <c r="CX312" s="71">
        <v>299</v>
      </c>
      <c r="CY312" s="68">
        <f t="shared" si="367"/>
        <v>0</v>
      </c>
      <c r="CZ312" s="132"/>
      <c r="DA312" s="68">
        <f t="shared" si="368"/>
        <v>0</v>
      </c>
      <c r="DB312" s="132"/>
      <c r="DC312" s="91"/>
      <c r="DD312" s="132"/>
      <c r="DE312" s="68">
        <f t="shared" si="369"/>
        <v>0</v>
      </c>
      <c r="DF312" s="132"/>
      <c r="DG312" s="72">
        <f t="shared" si="370"/>
        <v>0</v>
      </c>
      <c r="DH312" s="132"/>
      <c r="DI312" s="72">
        <f t="shared" si="332"/>
        <v>0</v>
      </c>
      <c r="DJ312" s="72"/>
      <c r="DK312" s="326">
        <f t="shared" si="389"/>
        <v>0</v>
      </c>
      <c r="DL312" s="326">
        <f t="shared" si="390"/>
        <v>0</v>
      </c>
      <c r="DM312" s="326">
        <f t="shared" si="371"/>
        <v>0</v>
      </c>
      <c r="DN312" s="326">
        <f t="shared" si="372"/>
        <v>0</v>
      </c>
      <c r="DO312" s="326">
        <f t="shared" si="373"/>
        <v>0</v>
      </c>
      <c r="DP312" s="326">
        <f t="shared" si="391"/>
        <v>0</v>
      </c>
      <c r="DQ312" s="329">
        <f t="shared" si="392"/>
        <v>0</v>
      </c>
      <c r="DR312" s="72"/>
      <c r="DS312" s="372">
        <v>299</v>
      </c>
      <c r="DT312" s="68">
        <f t="shared" si="374"/>
        <v>0</v>
      </c>
      <c r="DV312" s="68">
        <f t="shared" si="375"/>
        <v>0</v>
      </c>
      <c r="DX312" s="91"/>
      <c r="DZ312" s="68">
        <f t="shared" si="376"/>
        <v>0</v>
      </c>
      <c r="EA312" s="132"/>
      <c r="EB312" s="72">
        <f t="shared" si="377"/>
        <v>0</v>
      </c>
      <c r="EC312" s="132"/>
      <c r="ED312" s="72">
        <f t="shared" si="333"/>
        <v>0</v>
      </c>
      <c r="EF312" s="364">
        <f t="shared" si="393"/>
        <v>0</v>
      </c>
      <c r="EG312" s="95">
        <f t="shared" si="394"/>
        <v>0</v>
      </c>
      <c r="EH312" s="379">
        <f>(INDEX('30 year Cash Flow'!$H$50:$AK$50,1,'Monthly Loan Amortization'!A312)/12)*$DV$9</f>
        <v>0</v>
      </c>
      <c r="EI312" s="326">
        <f t="shared" si="395"/>
        <v>0</v>
      </c>
      <c r="EJ312" s="326">
        <f t="shared" si="400"/>
        <v>0</v>
      </c>
      <c r="EK312" s="326">
        <f t="shared" si="396"/>
        <v>0</v>
      </c>
      <c r="EL312" s="329">
        <f t="shared" si="403"/>
        <v>0</v>
      </c>
      <c r="EM312" s="329"/>
      <c r="EN312" s="372">
        <v>299</v>
      </c>
      <c r="EO312" s="95">
        <f t="shared" si="378"/>
        <v>0</v>
      </c>
      <c r="EP312" s="132"/>
      <c r="EQ312" s="95">
        <f t="shared" si="379"/>
        <v>0</v>
      </c>
      <c r="ER312" s="132"/>
      <c r="ES312" s="91"/>
      <c r="ET312" s="132"/>
      <c r="EU312" s="95">
        <f t="shared" si="380"/>
        <v>0</v>
      </c>
      <c r="EV312" s="132"/>
      <c r="EW312" s="327">
        <f t="shared" si="381"/>
        <v>0</v>
      </c>
      <c r="EX312" s="132"/>
      <c r="EY312" s="327">
        <f t="shared" si="334"/>
        <v>0</v>
      </c>
      <c r="EZ312" s="132"/>
      <c r="FA312" s="364">
        <f t="shared" si="397"/>
        <v>0</v>
      </c>
      <c r="FB312" s="95">
        <f t="shared" si="398"/>
        <v>0</v>
      </c>
      <c r="FC312" s="379">
        <f>(INDEX('30 year Cash Flow'!$H$50:$AK$50,1,'Monthly Loan Amortization'!A312)/12)*$EQ$9</f>
        <v>0</v>
      </c>
      <c r="FD312" s="326">
        <f t="shared" si="401"/>
        <v>0</v>
      </c>
      <c r="FE312" s="326">
        <f t="shared" si="402"/>
        <v>0</v>
      </c>
      <c r="FF312" s="326">
        <f t="shared" si="399"/>
        <v>0</v>
      </c>
      <c r="FG312" s="329">
        <f t="shared" si="404"/>
        <v>0</v>
      </c>
    </row>
    <row r="313" spans="1:163" x14ac:dyDescent="0.25">
      <c r="A313" s="132">
        <f t="shared" si="382"/>
        <v>25</v>
      </c>
      <c r="B313" s="71">
        <v>300</v>
      </c>
      <c r="C313" s="68">
        <f t="shared" si="335"/>
        <v>0</v>
      </c>
      <c r="E313" s="68">
        <f t="shared" si="336"/>
        <v>0</v>
      </c>
      <c r="G313" s="91"/>
      <c r="I313" s="68">
        <f t="shared" si="337"/>
        <v>0</v>
      </c>
      <c r="K313" s="72">
        <f t="shared" si="338"/>
        <v>0</v>
      </c>
      <c r="M313" s="72">
        <f t="shared" si="326"/>
        <v>0</v>
      </c>
      <c r="N313" s="66"/>
      <c r="O313" s="69"/>
      <c r="Q313" s="71">
        <v>300</v>
      </c>
      <c r="R313" s="68">
        <f t="shared" si="339"/>
        <v>0</v>
      </c>
      <c r="T313" s="68">
        <f t="shared" si="340"/>
        <v>0</v>
      </c>
      <c r="V313" s="91"/>
      <c r="X313" s="68">
        <f t="shared" si="341"/>
        <v>0</v>
      </c>
      <c r="Z313" s="72">
        <f t="shared" si="342"/>
        <v>0</v>
      </c>
      <c r="AB313" s="72" t="e">
        <f t="shared" si="327"/>
        <v>#REF!</v>
      </c>
      <c r="AD313" s="69"/>
      <c r="AF313" s="71">
        <v>300</v>
      </c>
      <c r="AG313" s="68">
        <f t="shared" si="343"/>
        <v>0</v>
      </c>
      <c r="AI313" s="68">
        <f t="shared" si="344"/>
        <v>0</v>
      </c>
      <c r="AK313" s="91"/>
      <c r="AM313" s="68">
        <f t="shared" si="345"/>
        <v>0</v>
      </c>
      <c r="AO313" s="72">
        <f t="shared" si="346"/>
        <v>0</v>
      </c>
      <c r="AQ313" s="72" t="e">
        <f t="shared" si="328"/>
        <v>#REF!</v>
      </c>
      <c r="AS313" s="69"/>
      <c r="AU313" s="71">
        <v>300</v>
      </c>
      <c r="AV313" s="68">
        <f t="shared" si="347"/>
        <v>0</v>
      </c>
      <c r="AX313" s="68">
        <f t="shared" si="348"/>
        <v>0</v>
      </c>
      <c r="AZ313" s="91"/>
      <c r="BB313" s="68">
        <f t="shared" si="349"/>
        <v>0</v>
      </c>
      <c r="BD313" s="72">
        <f t="shared" si="350"/>
        <v>0</v>
      </c>
      <c r="BF313" s="72" t="e">
        <f t="shared" si="329"/>
        <v>#REF!</v>
      </c>
      <c r="BG313" s="72"/>
      <c r="BH313" s="71">
        <v>300</v>
      </c>
      <c r="BI313" s="68">
        <f t="shared" si="351"/>
        <v>0</v>
      </c>
      <c r="BJ313" s="132"/>
      <c r="BK313" s="68">
        <f t="shared" si="352"/>
        <v>0</v>
      </c>
      <c r="BL313" s="132"/>
      <c r="BM313" s="91"/>
      <c r="BN313" s="132"/>
      <c r="BO313" s="68">
        <f t="shared" si="353"/>
        <v>0</v>
      </c>
      <c r="BP313" s="132"/>
      <c r="BQ313" s="72">
        <f t="shared" si="354"/>
        <v>0</v>
      </c>
      <c r="BR313" s="132"/>
      <c r="BS313" s="72">
        <f t="shared" si="330"/>
        <v>0</v>
      </c>
      <c r="BT313" s="72"/>
      <c r="BU313" s="326">
        <f t="shared" si="383"/>
        <v>0</v>
      </c>
      <c r="BV313" s="326">
        <f t="shared" si="355"/>
        <v>0</v>
      </c>
      <c r="BW313" s="326">
        <f t="shared" si="356"/>
        <v>0</v>
      </c>
      <c r="BX313" s="326">
        <f t="shared" si="357"/>
        <v>0</v>
      </c>
      <c r="BY313" s="326">
        <f t="shared" si="358"/>
        <v>0</v>
      </c>
      <c r="BZ313" s="326">
        <f t="shared" si="384"/>
        <v>0</v>
      </c>
      <c r="CA313" s="329">
        <f t="shared" si="359"/>
        <v>0</v>
      </c>
      <c r="CB313" s="132"/>
      <c r="CC313" s="71">
        <v>300</v>
      </c>
      <c r="CD313" s="68">
        <f t="shared" si="360"/>
        <v>0</v>
      </c>
      <c r="CE313" s="132"/>
      <c r="CF313" s="68">
        <f t="shared" si="361"/>
        <v>0</v>
      </c>
      <c r="CG313" s="132"/>
      <c r="CH313" s="91"/>
      <c r="CI313" s="132"/>
      <c r="CJ313" s="68">
        <f t="shared" si="362"/>
        <v>0</v>
      </c>
      <c r="CK313" s="132"/>
      <c r="CL313" s="72">
        <f t="shared" si="363"/>
        <v>0</v>
      </c>
      <c r="CM313" s="132"/>
      <c r="CN313" s="72">
        <f t="shared" si="331"/>
        <v>0</v>
      </c>
      <c r="CO313" s="132"/>
      <c r="CP313" s="326">
        <f t="shared" si="385"/>
        <v>0</v>
      </c>
      <c r="CQ313" s="326">
        <f t="shared" si="386"/>
        <v>0</v>
      </c>
      <c r="CR313" s="326">
        <f t="shared" si="387"/>
        <v>0</v>
      </c>
      <c r="CS313" s="326">
        <f t="shared" si="364"/>
        <v>0</v>
      </c>
      <c r="CT313" s="326">
        <f t="shared" si="365"/>
        <v>0</v>
      </c>
      <c r="CU313" s="326">
        <f t="shared" si="388"/>
        <v>0</v>
      </c>
      <c r="CV313" s="329">
        <f t="shared" si="366"/>
        <v>0</v>
      </c>
      <c r="CW313" s="69"/>
      <c r="CX313" s="71">
        <v>300</v>
      </c>
      <c r="CY313" s="68">
        <f t="shared" si="367"/>
        <v>0</v>
      </c>
      <c r="CZ313" s="132"/>
      <c r="DA313" s="68">
        <f t="shared" si="368"/>
        <v>0</v>
      </c>
      <c r="DB313" s="132"/>
      <c r="DC313" s="91"/>
      <c r="DD313" s="132"/>
      <c r="DE313" s="68">
        <f t="shared" si="369"/>
        <v>0</v>
      </c>
      <c r="DF313" s="132"/>
      <c r="DG313" s="72">
        <f t="shared" si="370"/>
        <v>0</v>
      </c>
      <c r="DH313" s="132"/>
      <c r="DI313" s="72">
        <f t="shared" si="332"/>
        <v>0</v>
      </c>
      <c r="DJ313" s="72"/>
      <c r="DK313" s="326">
        <f t="shared" si="389"/>
        <v>0</v>
      </c>
      <c r="DL313" s="326">
        <f t="shared" si="390"/>
        <v>0</v>
      </c>
      <c r="DM313" s="326">
        <f t="shared" si="371"/>
        <v>0</v>
      </c>
      <c r="DN313" s="326">
        <f t="shared" si="372"/>
        <v>0</v>
      </c>
      <c r="DO313" s="326">
        <f t="shared" si="373"/>
        <v>0</v>
      </c>
      <c r="DP313" s="326">
        <f t="shared" si="391"/>
        <v>0</v>
      </c>
      <c r="DQ313" s="329">
        <f t="shared" si="392"/>
        <v>0</v>
      </c>
      <c r="DR313" s="72"/>
      <c r="DS313" s="372">
        <v>300</v>
      </c>
      <c r="DT313" s="68">
        <f t="shared" si="374"/>
        <v>0</v>
      </c>
      <c r="DV313" s="68">
        <f t="shared" si="375"/>
        <v>0</v>
      </c>
      <c r="DX313" s="91"/>
      <c r="DZ313" s="68">
        <f t="shared" si="376"/>
        <v>0</v>
      </c>
      <c r="EA313" s="132"/>
      <c r="EB313" s="72">
        <f t="shared" si="377"/>
        <v>0</v>
      </c>
      <c r="EC313" s="132"/>
      <c r="ED313" s="72">
        <f t="shared" si="333"/>
        <v>0</v>
      </c>
      <c r="EF313" s="364">
        <f t="shared" si="393"/>
        <v>0</v>
      </c>
      <c r="EG313" s="95">
        <f t="shared" si="394"/>
        <v>0</v>
      </c>
      <c r="EH313" s="379">
        <f>(INDEX('30 year Cash Flow'!$H$50:$AK$50,1,'Monthly Loan Amortization'!A313)/12)*$DV$9</f>
        <v>0</v>
      </c>
      <c r="EI313" s="326">
        <f t="shared" si="395"/>
        <v>0</v>
      </c>
      <c r="EJ313" s="326">
        <f t="shared" si="400"/>
        <v>0</v>
      </c>
      <c r="EK313" s="326">
        <f t="shared" si="396"/>
        <v>0</v>
      </c>
      <c r="EL313" s="329">
        <f t="shared" si="403"/>
        <v>0</v>
      </c>
      <c r="EM313" s="329"/>
      <c r="EN313" s="372">
        <v>300</v>
      </c>
      <c r="EO313" s="95">
        <f t="shared" si="378"/>
        <v>0</v>
      </c>
      <c r="EP313" s="132"/>
      <c r="EQ313" s="95">
        <f t="shared" si="379"/>
        <v>0</v>
      </c>
      <c r="ER313" s="132"/>
      <c r="ES313" s="91"/>
      <c r="ET313" s="132"/>
      <c r="EU313" s="95">
        <f t="shared" si="380"/>
        <v>0</v>
      </c>
      <c r="EV313" s="132"/>
      <c r="EW313" s="327">
        <f t="shared" si="381"/>
        <v>0</v>
      </c>
      <c r="EX313" s="132"/>
      <c r="EY313" s="327">
        <f t="shared" si="334"/>
        <v>0</v>
      </c>
      <c r="EZ313" s="132"/>
      <c r="FA313" s="364">
        <f t="shared" si="397"/>
        <v>0</v>
      </c>
      <c r="FB313" s="95">
        <f t="shared" si="398"/>
        <v>0</v>
      </c>
      <c r="FC313" s="379">
        <f>(INDEX('30 year Cash Flow'!$H$50:$AK$50,1,'Monthly Loan Amortization'!A313)/12)*$EQ$9</f>
        <v>0</v>
      </c>
      <c r="FD313" s="326">
        <f t="shared" si="401"/>
        <v>0</v>
      </c>
      <c r="FE313" s="326">
        <f t="shared" si="402"/>
        <v>0</v>
      </c>
      <c r="FF313" s="326">
        <f t="shared" si="399"/>
        <v>0</v>
      </c>
      <c r="FG313" s="329">
        <f t="shared" si="404"/>
        <v>0</v>
      </c>
    </row>
    <row r="314" spans="1:163" x14ac:dyDescent="0.25">
      <c r="A314" s="132">
        <f t="shared" si="382"/>
        <v>26</v>
      </c>
      <c r="B314" s="71">
        <v>301</v>
      </c>
      <c r="C314" s="68">
        <f t="shared" si="335"/>
        <v>0</v>
      </c>
      <c r="E314" s="68">
        <f t="shared" si="336"/>
        <v>0</v>
      </c>
      <c r="G314" s="91"/>
      <c r="I314" s="68">
        <f t="shared" si="337"/>
        <v>0</v>
      </c>
      <c r="K314" s="72">
        <f t="shared" si="338"/>
        <v>0</v>
      </c>
      <c r="M314" s="72">
        <f t="shared" si="326"/>
        <v>0</v>
      </c>
      <c r="N314" s="66"/>
      <c r="O314" s="69"/>
      <c r="Q314" s="71">
        <v>301</v>
      </c>
      <c r="R314" s="68">
        <f t="shared" si="339"/>
        <v>0</v>
      </c>
      <c r="T314" s="68">
        <f t="shared" si="340"/>
        <v>0</v>
      </c>
      <c r="V314" s="91"/>
      <c r="X314" s="68">
        <f t="shared" si="341"/>
        <v>0</v>
      </c>
      <c r="Z314" s="72">
        <f t="shared" si="342"/>
        <v>0</v>
      </c>
      <c r="AB314" s="72" t="e">
        <f t="shared" si="327"/>
        <v>#REF!</v>
      </c>
      <c r="AD314" s="69"/>
      <c r="AF314" s="71">
        <v>301</v>
      </c>
      <c r="AG314" s="68">
        <f t="shared" si="343"/>
        <v>0</v>
      </c>
      <c r="AI314" s="68">
        <f t="shared" si="344"/>
        <v>0</v>
      </c>
      <c r="AK314" s="91"/>
      <c r="AM314" s="68">
        <f t="shared" si="345"/>
        <v>0</v>
      </c>
      <c r="AO314" s="72">
        <f t="shared" si="346"/>
        <v>0</v>
      </c>
      <c r="AQ314" s="72" t="e">
        <f t="shared" si="328"/>
        <v>#REF!</v>
      </c>
      <c r="AS314" s="69"/>
      <c r="AU314" s="71">
        <v>301</v>
      </c>
      <c r="AV314" s="68">
        <f t="shared" si="347"/>
        <v>0</v>
      </c>
      <c r="AX314" s="68">
        <f t="shared" si="348"/>
        <v>0</v>
      </c>
      <c r="AZ314" s="91"/>
      <c r="BB314" s="68">
        <f t="shared" si="349"/>
        <v>0</v>
      </c>
      <c r="BD314" s="72">
        <f t="shared" si="350"/>
        <v>0</v>
      </c>
      <c r="BF314" s="72" t="e">
        <f t="shared" si="329"/>
        <v>#REF!</v>
      </c>
      <c r="BG314" s="72"/>
      <c r="BH314" s="71">
        <v>301</v>
      </c>
      <c r="BI314" s="68">
        <f t="shared" si="351"/>
        <v>0</v>
      </c>
      <c r="BJ314" s="132"/>
      <c r="BK314" s="68">
        <f t="shared" si="352"/>
        <v>0</v>
      </c>
      <c r="BL314" s="132"/>
      <c r="BM314" s="91"/>
      <c r="BN314" s="132"/>
      <c r="BO314" s="68">
        <f t="shared" si="353"/>
        <v>0</v>
      </c>
      <c r="BP314" s="132"/>
      <c r="BQ314" s="72">
        <f t="shared" si="354"/>
        <v>0</v>
      </c>
      <c r="BR314" s="132"/>
      <c r="BS314" s="72">
        <f t="shared" si="330"/>
        <v>0</v>
      </c>
      <c r="BT314" s="72"/>
      <c r="BU314" s="326">
        <f t="shared" si="383"/>
        <v>0</v>
      </c>
      <c r="BV314" s="326">
        <f t="shared" si="355"/>
        <v>0</v>
      </c>
      <c r="BW314" s="326">
        <f t="shared" si="356"/>
        <v>0</v>
      </c>
      <c r="BX314" s="326">
        <f t="shared" si="357"/>
        <v>0</v>
      </c>
      <c r="BY314" s="326">
        <f t="shared" si="358"/>
        <v>0</v>
      </c>
      <c r="BZ314" s="326">
        <f t="shared" si="384"/>
        <v>0</v>
      </c>
      <c r="CA314" s="329">
        <f t="shared" si="359"/>
        <v>0</v>
      </c>
      <c r="CB314" s="132"/>
      <c r="CC314" s="71">
        <v>301</v>
      </c>
      <c r="CD314" s="68">
        <f t="shared" si="360"/>
        <v>0</v>
      </c>
      <c r="CE314" s="132"/>
      <c r="CF314" s="68">
        <f t="shared" si="361"/>
        <v>0</v>
      </c>
      <c r="CG314" s="132"/>
      <c r="CH314" s="91"/>
      <c r="CI314" s="132"/>
      <c r="CJ314" s="68">
        <f t="shared" si="362"/>
        <v>0</v>
      </c>
      <c r="CK314" s="132"/>
      <c r="CL314" s="72">
        <f t="shared" si="363"/>
        <v>0</v>
      </c>
      <c r="CM314" s="132"/>
      <c r="CN314" s="72">
        <f t="shared" si="331"/>
        <v>0</v>
      </c>
      <c r="CO314" s="132"/>
      <c r="CP314" s="326">
        <f t="shared" si="385"/>
        <v>0</v>
      </c>
      <c r="CQ314" s="326">
        <f t="shared" si="386"/>
        <v>0</v>
      </c>
      <c r="CR314" s="326">
        <f t="shared" si="387"/>
        <v>0</v>
      </c>
      <c r="CS314" s="326">
        <f t="shared" si="364"/>
        <v>0</v>
      </c>
      <c r="CT314" s="326">
        <f t="shared" si="365"/>
        <v>0</v>
      </c>
      <c r="CU314" s="326">
        <f t="shared" si="388"/>
        <v>0</v>
      </c>
      <c r="CV314" s="329">
        <f t="shared" si="366"/>
        <v>0</v>
      </c>
      <c r="CW314" s="69"/>
      <c r="CX314" s="71">
        <v>301</v>
      </c>
      <c r="CY314" s="68">
        <f t="shared" si="367"/>
        <v>0</v>
      </c>
      <c r="CZ314" s="132"/>
      <c r="DA314" s="68">
        <f t="shared" si="368"/>
        <v>0</v>
      </c>
      <c r="DB314" s="132"/>
      <c r="DC314" s="91"/>
      <c r="DD314" s="132"/>
      <c r="DE314" s="68">
        <f t="shared" si="369"/>
        <v>0</v>
      </c>
      <c r="DF314" s="132"/>
      <c r="DG314" s="72">
        <f t="shared" si="370"/>
        <v>0</v>
      </c>
      <c r="DH314" s="132"/>
      <c r="DI314" s="72">
        <f t="shared" si="332"/>
        <v>0</v>
      </c>
      <c r="DJ314" s="72"/>
      <c r="DK314" s="326">
        <f t="shared" si="389"/>
        <v>0</v>
      </c>
      <c r="DL314" s="326">
        <f t="shared" si="390"/>
        <v>0</v>
      </c>
      <c r="DM314" s="326">
        <f t="shared" si="371"/>
        <v>0</v>
      </c>
      <c r="DN314" s="326">
        <f t="shared" si="372"/>
        <v>0</v>
      </c>
      <c r="DO314" s="326">
        <f t="shared" si="373"/>
        <v>0</v>
      </c>
      <c r="DP314" s="326">
        <f t="shared" si="391"/>
        <v>0</v>
      </c>
      <c r="DQ314" s="329">
        <f t="shared" si="392"/>
        <v>0</v>
      </c>
      <c r="DR314" s="72"/>
      <c r="DS314" s="372">
        <v>301</v>
      </c>
      <c r="DT314" s="68">
        <f t="shared" si="374"/>
        <v>0</v>
      </c>
      <c r="DV314" s="68">
        <f t="shared" si="375"/>
        <v>0</v>
      </c>
      <c r="DX314" s="91"/>
      <c r="DZ314" s="68">
        <f t="shared" si="376"/>
        <v>0</v>
      </c>
      <c r="EA314" s="132"/>
      <c r="EB314" s="72">
        <f t="shared" si="377"/>
        <v>0</v>
      </c>
      <c r="EC314" s="132"/>
      <c r="ED314" s="72">
        <f t="shared" si="333"/>
        <v>0</v>
      </c>
      <c r="EF314" s="364">
        <f t="shared" si="393"/>
        <v>0</v>
      </c>
      <c r="EG314" s="95">
        <f t="shared" si="394"/>
        <v>0</v>
      </c>
      <c r="EH314" s="379">
        <f>(INDEX('30 year Cash Flow'!$H$50:$AK$50,1,'Monthly Loan Amortization'!A314)/12)*$DV$9</f>
        <v>0</v>
      </c>
      <c r="EI314" s="326">
        <f t="shared" si="395"/>
        <v>0</v>
      </c>
      <c r="EJ314" s="326">
        <f t="shared" si="400"/>
        <v>0</v>
      </c>
      <c r="EK314" s="326">
        <f t="shared" si="396"/>
        <v>0</v>
      </c>
      <c r="EL314" s="329">
        <f t="shared" si="403"/>
        <v>0</v>
      </c>
      <c r="EM314" s="329"/>
      <c r="EN314" s="372">
        <v>301</v>
      </c>
      <c r="EO314" s="95">
        <f t="shared" si="378"/>
        <v>0</v>
      </c>
      <c r="EP314" s="132"/>
      <c r="EQ314" s="95">
        <f t="shared" si="379"/>
        <v>0</v>
      </c>
      <c r="ER314" s="132"/>
      <c r="ES314" s="91"/>
      <c r="ET314" s="132"/>
      <c r="EU314" s="95">
        <f t="shared" si="380"/>
        <v>0</v>
      </c>
      <c r="EV314" s="132"/>
      <c r="EW314" s="327">
        <f t="shared" si="381"/>
        <v>0</v>
      </c>
      <c r="EX314" s="132"/>
      <c r="EY314" s="327">
        <f t="shared" si="334"/>
        <v>0</v>
      </c>
      <c r="EZ314" s="132"/>
      <c r="FA314" s="364">
        <f t="shared" si="397"/>
        <v>0</v>
      </c>
      <c r="FB314" s="95">
        <f t="shared" si="398"/>
        <v>0</v>
      </c>
      <c r="FC314" s="379">
        <f>(INDEX('30 year Cash Flow'!$H$50:$AK$50,1,'Monthly Loan Amortization'!A314)/12)*$EQ$9</f>
        <v>0</v>
      </c>
      <c r="FD314" s="326">
        <f t="shared" si="401"/>
        <v>0</v>
      </c>
      <c r="FE314" s="326">
        <f t="shared" si="402"/>
        <v>0</v>
      </c>
      <c r="FF314" s="326">
        <f t="shared" si="399"/>
        <v>0</v>
      </c>
      <c r="FG314" s="329">
        <f t="shared" si="404"/>
        <v>0</v>
      </c>
    </row>
    <row r="315" spans="1:163" x14ac:dyDescent="0.25">
      <c r="A315" s="132">
        <f t="shared" si="382"/>
        <v>26</v>
      </c>
      <c r="B315" s="71">
        <v>302</v>
      </c>
      <c r="C315" s="68">
        <f t="shared" si="335"/>
        <v>0</v>
      </c>
      <c r="E315" s="68">
        <f t="shared" si="336"/>
        <v>0</v>
      </c>
      <c r="G315" s="91"/>
      <c r="I315" s="68">
        <f t="shared" si="337"/>
        <v>0</v>
      </c>
      <c r="K315" s="72">
        <f t="shared" si="338"/>
        <v>0</v>
      </c>
      <c r="M315" s="72">
        <f t="shared" si="326"/>
        <v>0</v>
      </c>
      <c r="N315" s="66"/>
      <c r="O315" s="69"/>
      <c r="Q315" s="71">
        <v>302</v>
      </c>
      <c r="R315" s="68">
        <f t="shared" si="339"/>
        <v>0</v>
      </c>
      <c r="T315" s="68">
        <f t="shared" si="340"/>
        <v>0</v>
      </c>
      <c r="V315" s="91"/>
      <c r="X315" s="68">
        <f t="shared" si="341"/>
        <v>0</v>
      </c>
      <c r="Z315" s="72">
        <f t="shared" si="342"/>
        <v>0</v>
      </c>
      <c r="AB315" s="72" t="e">
        <f t="shared" si="327"/>
        <v>#REF!</v>
      </c>
      <c r="AD315" s="69"/>
      <c r="AF315" s="71">
        <v>302</v>
      </c>
      <c r="AG315" s="68">
        <f t="shared" si="343"/>
        <v>0</v>
      </c>
      <c r="AI315" s="68">
        <f t="shared" si="344"/>
        <v>0</v>
      </c>
      <c r="AK315" s="91"/>
      <c r="AM315" s="68">
        <f t="shared" si="345"/>
        <v>0</v>
      </c>
      <c r="AO315" s="72">
        <f t="shared" si="346"/>
        <v>0</v>
      </c>
      <c r="AQ315" s="72" t="e">
        <f t="shared" si="328"/>
        <v>#REF!</v>
      </c>
      <c r="AS315" s="69"/>
      <c r="AU315" s="71">
        <v>302</v>
      </c>
      <c r="AV315" s="68">
        <f t="shared" si="347"/>
        <v>0</v>
      </c>
      <c r="AX315" s="68">
        <f t="shared" si="348"/>
        <v>0</v>
      </c>
      <c r="AZ315" s="91"/>
      <c r="BB315" s="68">
        <f t="shared" si="349"/>
        <v>0</v>
      </c>
      <c r="BD315" s="72">
        <f t="shared" si="350"/>
        <v>0</v>
      </c>
      <c r="BF315" s="72" t="e">
        <f t="shared" si="329"/>
        <v>#REF!</v>
      </c>
      <c r="BG315" s="72"/>
      <c r="BH315" s="71">
        <v>302</v>
      </c>
      <c r="BI315" s="68">
        <f t="shared" si="351"/>
        <v>0</v>
      </c>
      <c r="BJ315" s="132"/>
      <c r="BK315" s="68">
        <f t="shared" si="352"/>
        <v>0</v>
      </c>
      <c r="BL315" s="132"/>
      <c r="BM315" s="91"/>
      <c r="BN315" s="132"/>
      <c r="BO315" s="68">
        <f t="shared" si="353"/>
        <v>0</v>
      </c>
      <c r="BP315" s="132"/>
      <c r="BQ315" s="72">
        <f t="shared" si="354"/>
        <v>0</v>
      </c>
      <c r="BR315" s="132"/>
      <c r="BS315" s="72">
        <f t="shared" si="330"/>
        <v>0</v>
      </c>
      <c r="BT315" s="72"/>
      <c r="BU315" s="326">
        <f t="shared" si="383"/>
        <v>0</v>
      </c>
      <c r="BV315" s="326">
        <f t="shared" si="355"/>
        <v>0</v>
      </c>
      <c r="BW315" s="326">
        <f t="shared" si="356"/>
        <v>0</v>
      </c>
      <c r="BX315" s="326">
        <f t="shared" si="357"/>
        <v>0</v>
      </c>
      <c r="BY315" s="326">
        <f t="shared" si="358"/>
        <v>0</v>
      </c>
      <c r="BZ315" s="326">
        <f t="shared" si="384"/>
        <v>0</v>
      </c>
      <c r="CA315" s="329">
        <f t="shared" si="359"/>
        <v>0</v>
      </c>
      <c r="CB315" s="132"/>
      <c r="CC315" s="71">
        <v>302</v>
      </c>
      <c r="CD315" s="68">
        <f t="shared" si="360"/>
        <v>0</v>
      </c>
      <c r="CE315" s="132"/>
      <c r="CF315" s="68">
        <f t="shared" si="361"/>
        <v>0</v>
      </c>
      <c r="CG315" s="132"/>
      <c r="CH315" s="91"/>
      <c r="CI315" s="132"/>
      <c r="CJ315" s="68">
        <f t="shared" si="362"/>
        <v>0</v>
      </c>
      <c r="CK315" s="132"/>
      <c r="CL315" s="72">
        <f t="shared" si="363"/>
        <v>0</v>
      </c>
      <c r="CM315" s="132"/>
      <c r="CN315" s="72">
        <f t="shared" si="331"/>
        <v>0</v>
      </c>
      <c r="CO315" s="132"/>
      <c r="CP315" s="326">
        <f t="shared" si="385"/>
        <v>0</v>
      </c>
      <c r="CQ315" s="326">
        <f t="shared" si="386"/>
        <v>0</v>
      </c>
      <c r="CR315" s="326">
        <f t="shared" si="387"/>
        <v>0</v>
      </c>
      <c r="CS315" s="326">
        <f t="shared" si="364"/>
        <v>0</v>
      </c>
      <c r="CT315" s="326">
        <f t="shared" si="365"/>
        <v>0</v>
      </c>
      <c r="CU315" s="326">
        <f t="shared" si="388"/>
        <v>0</v>
      </c>
      <c r="CV315" s="329">
        <f t="shared" si="366"/>
        <v>0</v>
      </c>
      <c r="CW315" s="69"/>
      <c r="CX315" s="71">
        <v>302</v>
      </c>
      <c r="CY315" s="68">
        <f t="shared" si="367"/>
        <v>0</v>
      </c>
      <c r="CZ315" s="132"/>
      <c r="DA315" s="68">
        <f t="shared" si="368"/>
        <v>0</v>
      </c>
      <c r="DB315" s="132"/>
      <c r="DC315" s="91"/>
      <c r="DD315" s="132"/>
      <c r="DE315" s="68">
        <f t="shared" si="369"/>
        <v>0</v>
      </c>
      <c r="DF315" s="132"/>
      <c r="DG315" s="72">
        <f t="shared" si="370"/>
        <v>0</v>
      </c>
      <c r="DH315" s="132"/>
      <c r="DI315" s="72">
        <f t="shared" si="332"/>
        <v>0</v>
      </c>
      <c r="DJ315" s="72"/>
      <c r="DK315" s="326">
        <f t="shared" si="389"/>
        <v>0</v>
      </c>
      <c r="DL315" s="326">
        <f t="shared" si="390"/>
        <v>0</v>
      </c>
      <c r="DM315" s="326">
        <f t="shared" si="371"/>
        <v>0</v>
      </c>
      <c r="DN315" s="326">
        <f t="shared" si="372"/>
        <v>0</v>
      </c>
      <c r="DO315" s="326">
        <f t="shared" si="373"/>
        <v>0</v>
      </c>
      <c r="DP315" s="326">
        <f t="shared" si="391"/>
        <v>0</v>
      </c>
      <c r="DQ315" s="329">
        <f t="shared" si="392"/>
        <v>0</v>
      </c>
      <c r="DR315" s="72"/>
      <c r="DS315" s="372">
        <v>302</v>
      </c>
      <c r="DT315" s="68">
        <f t="shared" si="374"/>
        <v>0</v>
      </c>
      <c r="DV315" s="68">
        <f t="shared" si="375"/>
        <v>0</v>
      </c>
      <c r="DX315" s="91"/>
      <c r="DZ315" s="68">
        <f t="shared" si="376"/>
        <v>0</v>
      </c>
      <c r="EA315" s="132"/>
      <c r="EB315" s="72">
        <f t="shared" si="377"/>
        <v>0</v>
      </c>
      <c r="EC315" s="132"/>
      <c r="ED315" s="72">
        <f t="shared" si="333"/>
        <v>0</v>
      </c>
      <c r="EF315" s="364">
        <f t="shared" si="393"/>
        <v>0</v>
      </c>
      <c r="EG315" s="95">
        <f t="shared" si="394"/>
        <v>0</v>
      </c>
      <c r="EH315" s="379">
        <f>(INDEX('30 year Cash Flow'!$H$50:$AK$50,1,'Monthly Loan Amortization'!A315)/12)*$DV$9</f>
        <v>0</v>
      </c>
      <c r="EI315" s="326">
        <f t="shared" si="395"/>
        <v>0</v>
      </c>
      <c r="EJ315" s="326">
        <f t="shared" si="400"/>
        <v>0</v>
      </c>
      <c r="EK315" s="326">
        <f t="shared" si="396"/>
        <v>0</v>
      </c>
      <c r="EL315" s="329">
        <f t="shared" si="403"/>
        <v>0</v>
      </c>
      <c r="EM315" s="329"/>
      <c r="EN315" s="372">
        <v>302</v>
      </c>
      <c r="EO315" s="95">
        <f t="shared" si="378"/>
        <v>0</v>
      </c>
      <c r="EP315" s="132"/>
      <c r="EQ315" s="95">
        <f t="shared" si="379"/>
        <v>0</v>
      </c>
      <c r="ER315" s="132"/>
      <c r="ES315" s="91"/>
      <c r="ET315" s="132"/>
      <c r="EU315" s="95">
        <f t="shared" si="380"/>
        <v>0</v>
      </c>
      <c r="EV315" s="132"/>
      <c r="EW315" s="327">
        <f t="shared" si="381"/>
        <v>0</v>
      </c>
      <c r="EX315" s="132"/>
      <c r="EY315" s="327">
        <f t="shared" si="334"/>
        <v>0</v>
      </c>
      <c r="EZ315" s="132"/>
      <c r="FA315" s="364">
        <f t="shared" si="397"/>
        <v>0</v>
      </c>
      <c r="FB315" s="95">
        <f t="shared" si="398"/>
        <v>0</v>
      </c>
      <c r="FC315" s="379">
        <f>(INDEX('30 year Cash Flow'!$H$50:$AK$50,1,'Monthly Loan Amortization'!A315)/12)*$EQ$9</f>
        <v>0</v>
      </c>
      <c r="FD315" s="326">
        <f t="shared" si="401"/>
        <v>0</v>
      </c>
      <c r="FE315" s="326">
        <f t="shared" si="402"/>
        <v>0</v>
      </c>
      <c r="FF315" s="326">
        <f t="shared" si="399"/>
        <v>0</v>
      </c>
      <c r="FG315" s="329">
        <f t="shared" si="404"/>
        <v>0</v>
      </c>
    </row>
    <row r="316" spans="1:163" x14ac:dyDescent="0.25">
      <c r="A316" s="132">
        <f t="shared" si="382"/>
        <v>26</v>
      </c>
      <c r="B316" s="71">
        <v>303</v>
      </c>
      <c r="C316" s="68">
        <f t="shared" si="335"/>
        <v>0</v>
      </c>
      <c r="E316" s="68">
        <f t="shared" si="336"/>
        <v>0</v>
      </c>
      <c r="G316" s="91"/>
      <c r="I316" s="68">
        <f t="shared" si="337"/>
        <v>0</v>
      </c>
      <c r="K316" s="72">
        <f t="shared" si="338"/>
        <v>0</v>
      </c>
      <c r="M316" s="72">
        <f t="shared" si="326"/>
        <v>0</v>
      </c>
      <c r="N316" s="66"/>
      <c r="O316" s="69"/>
      <c r="Q316" s="71">
        <v>303</v>
      </c>
      <c r="R316" s="68">
        <f t="shared" si="339"/>
        <v>0</v>
      </c>
      <c r="T316" s="68">
        <f t="shared" si="340"/>
        <v>0</v>
      </c>
      <c r="V316" s="91"/>
      <c r="X316" s="68">
        <f t="shared" si="341"/>
        <v>0</v>
      </c>
      <c r="Z316" s="72">
        <f t="shared" si="342"/>
        <v>0</v>
      </c>
      <c r="AB316" s="72" t="e">
        <f t="shared" si="327"/>
        <v>#REF!</v>
      </c>
      <c r="AD316" s="69"/>
      <c r="AF316" s="71">
        <v>303</v>
      </c>
      <c r="AG316" s="68">
        <f t="shared" si="343"/>
        <v>0</v>
      </c>
      <c r="AI316" s="68">
        <f t="shared" si="344"/>
        <v>0</v>
      </c>
      <c r="AK316" s="91"/>
      <c r="AM316" s="68">
        <f t="shared" si="345"/>
        <v>0</v>
      </c>
      <c r="AO316" s="72">
        <f t="shared" si="346"/>
        <v>0</v>
      </c>
      <c r="AQ316" s="72" t="e">
        <f t="shared" si="328"/>
        <v>#REF!</v>
      </c>
      <c r="AS316" s="69"/>
      <c r="AU316" s="71">
        <v>303</v>
      </c>
      <c r="AV316" s="68">
        <f t="shared" si="347"/>
        <v>0</v>
      </c>
      <c r="AX316" s="68">
        <f t="shared" si="348"/>
        <v>0</v>
      </c>
      <c r="AZ316" s="91"/>
      <c r="BB316" s="68">
        <f t="shared" si="349"/>
        <v>0</v>
      </c>
      <c r="BD316" s="72">
        <f t="shared" si="350"/>
        <v>0</v>
      </c>
      <c r="BF316" s="72" t="e">
        <f t="shared" si="329"/>
        <v>#REF!</v>
      </c>
      <c r="BG316" s="72"/>
      <c r="BH316" s="71">
        <v>303</v>
      </c>
      <c r="BI316" s="68">
        <f t="shared" si="351"/>
        <v>0</v>
      </c>
      <c r="BJ316" s="132"/>
      <c r="BK316" s="68">
        <f t="shared" si="352"/>
        <v>0</v>
      </c>
      <c r="BL316" s="132"/>
      <c r="BM316" s="91"/>
      <c r="BN316" s="132"/>
      <c r="BO316" s="68">
        <f t="shared" si="353"/>
        <v>0</v>
      </c>
      <c r="BP316" s="132"/>
      <c r="BQ316" s="72">
        <f t="shared" si="354"/>
        <v>0</v>
      </c>
      <c r="BR316" s="132"/>
      <c r="BS316" s="72">
        <f t="shared" si="330"/>
        <v>0</v>
      </c>
      <c r="BT316" s="72"/>
      <c r="BU316" s="326">
        <f t="shared" si="383"/>
        <v>0</v>
      </c>
      <c r="BV316" s="326">
        <f t="shared" si="355"/>
        <v>0</v>
      </c>
      <c r="BW316" s="326">
        <f t="shared" si="356"/>
        <v>0</v>
      </c>
      <c r="BX316" s="326">
        <f t="shared" si="357"/>
        <v>0</v>
      </c>
      <c r="BY316" s="326">
        <f t="shared" si="358"/>
        <v>0</v>
      </c>
      <c r="BZ316" s="326">
        <f t="shared" si="384"/>
        <v>0</v>
      </c>
      <c r="CA316" s="329">
        <f t="shared" si="359"/>
        <v>0</v>
      </c>
      <c r="CB316" s="132"/>
      <c r="CC316" s="71">
        <v>303</v>
      </c>
      <c r="CD316" s="68">
        <f t="shared" si="360"/>
        <v>0</v>
      </c>
      <c r="CE316" s="132"/>
      <c r="CF316" s="68">
        <f t="shared" si="361"/>
        <v>0</v>
      </c>
      <c r="CG316" s="132"/>
      <c r="CH316" s="91"/>
      <c r="CI316" s="132"/>
      <c r="CJ316" s="68">
        <f t="shared" si="362"/>
        <v>0</v>
      </c>
      <c r="CK316" s="132"/>
      <c r="CL316" s="72">
        <f t="shared" si="363"/>
        <v>0</v>
      </c>
      <c r="CM316" s="132"/>
      <c r="CN316" s="72">
        <f t="shared" si="331"/>
        <v>0</v>
      </c>
      <c r="CO316" s="132"/>
      <c r="CP316" s="326">
        <f t="shared" si="385"/>
        <v>0</v>
      </c>
      <c r="CQ316" s="326">
        <f t="shared" si="386"/>
        <v>0</v>
      </c>
      <c r="CR316" s="326">
        <f t="shared" si="387"/>
        <v>0</v>
      </c>
      <c r="CS316" s="326">
        <f t="shared" si="364"/>
        <v>0</v>
      </c>
      <c r="CT316" s="326">
        <f t="shared" si="365"/>
        <v>0</v>
      </c>
      <c r="CU316" s="326">
        <f t="shared" si="388"/>
        <v>0</v>
      </c>
      <c r="CV316" s="329">
        <f t="shared" si="366"/>
        <v>0</v>
      </c>
      <c r="CW316" s="69"/>
      <c r="CX316" s="71">
        <v>303</v>
      </c>
      <c r="CY316" s="68">
        <f t="shared" si="367"/>
        <v>0</v>
      </c>
      <c r="CZ316" s="132"/>
      <c r="DA316" s="68">
        <f t="shared" si="368"/>
        <v>0</v>
      </c>
      <c r="DB316" s="132"/>
      <c r="DC316" s="91"/>
      <c r="DD316" s="132"/>
      <c r="DE316" s="68">
        <f t="shared" si="369"/>
        <v>0</v>
      </c>
      <c r="DF316" s="132"/>
      <c r="DG316" s="72">
        <f t="shared" si="370"/>
        <v>0</v>
      </c>
      <c r="DH316" s="132"/>
      <c r="DI316" s="72">
        <f t="shared" si="332"/>
        <v>0</v>
      </c>
      <c r="DJ316" s="72"/>
      <c r="DK316" s="326">
        <f t="shared" si="389"/>
        <v>0</v>
      </c>
      <c r="DL316" s="326">
        <f t="shared" si="390"/>
        <v>0</v>
      </c>
      <c r="DM316" s="326">
        <f t="shared" si="371"/>
        <v>0</v>
      </c>
      <c r="DN316" s="326">
        <f t="shared" si="372"/>
        <v>0</v>
      </c>
      <c r="DO316" s="326">
        <f t="shared" si="373"/>
        <v>0</v>
      </c>
      <c r="DP316" s="326">
        <f t="shared" si="391"/>
        <v>0</v>
      </c>
      <c r="DQ316" s="329">
        <f t="shared" si="392"/>
        <v>0</v>
      </c>
      <c r="DR316" s="72"/>
      <c r="DS316" s="372">
        <v>303</v>
      </c>
      <c r="DT316" s="68">
        <f t="shared" si="374"/>
        <v>0</v>
      </c>
      <c r="DV316" s="68">
        <f t="shared" si="375"/>
        <v>0</v>
      </c>
      <c r="DX316" s="91"/>
      <c r="DZ316" s="68">
        <f t="shared" si="376"/>
        <v>0</v>
      </c>
      <c r="EA316" s="132"/>
      <c r="EB316" s="72">
        <f t="shared" si="377"/>
        <v>0</v>
      </c>
      <c r="EC316" s="132"/>
      <c r="ED316" s="72">
        <f t="shared" si="333"/>
        <v>0</v>
      </c>
      <c r="EF316" s="364">
        <f t="shared" si="393"/>
        <v>0</v>
      </c>
      <c r="EG316" s="95">
        <f t="shared" si="394"/>
        <v>0</v>
      </c>
      <c r="EH316" s="379">
        <f>(INDEX('30 year Cash Flow'!$H$50:$AK$50,1,'Monthly Loan Amortization'!A316)/12)*$DV$9</f>
        <v>0</v>
      </c>
      <c r="EI316" s="326">
        <f t="shared" si="395"/>
        <v>0</v>
      </c>
      <c r="EJ316" s="326">
        <f t="shared" si="400"/>
        <v>0</v>
      </c>
      <c r="EK316" s="326">
        <f t="shared" si="396"/>
        <v>0</v>
      </c>
      <c r="EL316" s="329">
        <f t="shared" si="403"/>
        <v>0</v>
      </c>
      <c r="EM316" s="329"/>
      <c r="EN316" s="372">
        <v>303</v>
      </c>
      <c r="EO316" s="95">
        <f t="shared" si="378"/>
        <v>0</v>
      </c>
      <c r="EP316" s="132"/>
      <c r="EQ316" s="95">
        <f t="shared" si="379"/>
        <v>0</v>
      </c>
      <c r="ER316" s="132"/>
      <c r="ES316" s="91"/>
      <c r="ET316" s="132"/>
      <c r="EU316" s="95">
        <f t="shared" si="380"/>
        <v>0</v>
      </c>
      <c r="EV316" s="132"/>
      <c r="EW316" s="327">
        <f t="shared" si="381"/>
        <v>0</v>
      </c>
      <c r="EX316" s="132"/>
      <c r="EY316" s="327">
        <f t="shared" si="334"/>
        <v>0</v>
      </c>
      <c r="EZ316" s="132"/>
      <c r="FA316" s="364">
        <f t="shared" si="397"/>
        <v>0</v>
      </c>
      <c r="FB316" s="95">
        <f t="shared" si="398"/>
        <v>0</v>
      </c>
      <c r="FC316" s="379">
        <f>(INDEX('30 year Cash Flow'!$H$50:$AK$50,1,'Monthly Loan Amortization'!A316)/12)*$EQ$9</f>
        <v>0</v>
      </c>
      <c r="FD316" s="326">
        <f t="shared" si="401"/>
        <v>0</v>
      </c>
      <c r="FE316" s="326">
        <f t="shared" si="402"/>
        <v>0</v>
      </c>
      <c r="FF316" s="326">
        <f t="shared" si="399"/>
        <v>0</v>
      </c>
      <c r="FG316" s="329">
        <f t="shared" si="404"/>
        <v>0</v>
      </c>
    </row>
    <row r="317" spans="1:163" x14ac:dyDescent="0.25">
      <c r="A317" s="132">
        <f t="shared" si="382"/>
        <v>26</v>
      </c>
      <c r="B317" s="71">
        <v>304</v>
      </c>
      <c r="C317" s="68">
        <f t="shared" si="335"/>
        <v>0</v>
      </c>
      <c r="E317" s="68">
        <f t="shared" si="336"/>
        <v>0</v>
      </c>
      <c r="G317" s="91"/>
      <c r="I317" s="68">
        <f t="shared" si="337"/>
        <v>0</v>
      </c>
      <c r="K317" s="72">
        <f t="shared" si="338"/>
        <v>0</v>
      </c>
      <c r="M317" s="72">
        <f t="shared" si="326"/>
        <v>0</v>
      </c>
      <c r="N317" s="66"/>
      <c r="O317" s="69"/>
      <c r="Q317" s="71">
        <v>304</v>
      </c>
      <c r="R317" s="68">
        <f t="shared" si="339"/>
        <v>0</v>
      </c>
      <c r="T317" s="68">
        <f t="shared" si="340"/>
        <v>0</v>
      </c>
      <c r="V317" s="91"/>
      <c r="X317" s="68">
        <f t="shared" si="341"/>
        <v>0</v>
      </c>
      <c r="Z317" s="72">
        <f t="shared" si="342"/>
        <v>0</v>
      </c>
      <c r="AB317" s="72" t="e">
        <f t="shared" si="327"/>
        <v>#REF!</v>
      </c>
      <c r="AD317" s="69"/>
      <c r="AF317" s="71">
        <v>304</v>
      </c>
      <c r="AG317" s="68">
        <f t="shared" si="343"/>
        <v>0</v>
      </c>
      <c r="AI317" s="68">
        <f t="shared" si="344"/>
        <v>0</v>
      </c>
      <c r="AK317" s="91"/>
      <c r="AM317" s="68">
        <f t="shared" si="345"/>
        <v>0</v>
      </c>
      <c r="AO317" s="72">
        <f t="shared" si="346"/>
        <v>0</v>
      </c>
      <c r="AQ317" s="72" t="e">
        <f t="shared" si="328"/>
        <v>#REF!</v>
      </c>
      <c r="AS317" s="69"/>
      <c r="AU317" s="71">
        <v>304</v>
      </c>
      <c r="AV317" s="68">
        <f t="shared" si="347"/>
        <v>0</v>
      </c>
      <c r="AX317" s="68">
        <f t="shared" si="348"/>
        <v>0</v>
      </c>
      <c r="AZ317" s="91"/>
      <c r="BB317" s="68">
        <f t="shared" si="349"/>
        <v>0</v>
      </c>
      <c r="BD317" s="72">
        <f t="shared" si="350"/>
        <v>0</v>
      </c>
      <c r="BF317" s="72" t="e">
        <f t="shared" si="329"/>
        <v>#REF!</v>
      </c>
      <c r="BG317" s="72"/>
      <c r="BH317" s="71">
        <v>304</v>
      </c>
      <c r="BI317" s="68">
        <f t="shared" si="351"/>
        <v>0</v>
      </c>
      <c r="BJ317" s="132"/>
      <c r="BK317" s="68">
        <f t="shared" si="352"/>
        <v>0</v>
      </c>
      <c r="BL317" s="132"/>
      <c r="BM317" s="91"/>
      <c r="BN317" s="132"/>
      <c r="BO317" s="68">
        <f t="shared" si="353"/>
        <v>0</v>
      </c>
      <c r="BP317" s="132"/>
      <c r="BQ317" s="72">
        <f t="shared" si="354"/>
        <v>0</v>
      </c>
      <c r="BR317" s="132"/>
      <c r="BS317" s="72">
        <f t="shared" si="330"/>
        <v>0</v>
      </c>
      <c r="BT317" s="72"/>
      <c r="BU317" s="326">
        <f t="shared" si="383"/>
        <v>0</v>
      </c>
      <c r="BV317" s="326">
        <f t="shared" si="355"/>
        <v>0</v>
      </c>
      <c r="BW317" s="326">
        <f t="shared" si="356"/>
        <v>0</v>
      </c>
      <c r="BX317" s="326">
        <f t="shared" si="357"/>
        <v>0</v>
      </c>
      <c r="BY317" s="326">
        <f t="shared" si="358"/>
        <v>0</v>
      </c>
      <c r="BZ317" s="326">
        <f t="shared" si="384"/>
        <v>0</v>
      </c>
      <c r="CA317" s="329">
        <f t="shared" si="359"/>
        <v>0</v>
      </c>
      <c r="CB317" s="132"/>
      <c r="CC317" s="71">
        <v>304</v>
      </c>
      <c r="CD317" s="68">
        <f t="shared" si="360"/>
        <v>0</v>
      </c>
      <c r="CE317" s="132"/>
      <c r="CF317" s="68">
        <f t="shared" si="361"/>
        <v>0</v>
      </c>
      <c r="CG317" s="132"/>
      <c r="CH317" s="91"/>
      <c r="CI317" s="132"/>
      <c r="CJ317" s="68">
        <f t="shared" si="362"/>
        <v>0</v>
      </c>
      <c r="CK317" s="132"/>
      <c r="CL317" s="72">
        <f t="shared" si="363"/>
        <v>0</v>
      </c>
      <c r="CM317" s="132"/>
      <c r="CN317" s="72">
        <f t="shared" si="331"/>
        <v>0</v>
      </c>
      <c r="CO317" s="132"/>
      <c r="CP317" s="326">
        <f t="shared" si="385"/>
        <v>0</v>
      </c>
      <c r="CQ317" s="326">
        <f t="shared" si="386"/>
        <v>0</v>
      </c>
      <c r="CR317" s="326">
        <f t="shared" si="387"/>
        <v>0</v>
      </c>
      <c r="CS317" s="326">
        <f t="shared" si="364"/>
        <v>0</v>
      </c>
      <c r="CT317" s="326">
        <f t="shared" si="365"/>
        <v>0</v>
      </c>
      <c r="CU317" s="326">
        <f t="shared" si="388"/>
        <v>0</v>
      </c>
      <c r="CV317" s="329">
        <f t="shared" si="366"/>
        <v>0</v>
      </c>
      <c r="CW317" s="69"/>
      <c r="CX317" s="71">
        <v>304</v>
      </c>
      <c r="CY317" s="68">
        <f t="shared" si="367"/>
        <v>0</v>
      </c>
      <c r="CZ317" s="132"/>
      <c r="DA317" s="68">
        <f t="shared" si="368"/>
        <v>0</v>
      </c>
      <c r="DB317" s="132"/>
      <c r="DC317" s="91"/>
      <c r="DD317" s="132"/>
      <c r="DE317" s="68">
        <f t="shared" si="369"/>
        <v>0</v>
      </c>
      <c r="DF317" s="132"/>
      <c r="DG317" s="72">
        <f t="shared" si="370"/>
        <v>0</v>
      </c>
      <c r="DH317" s="132"/>
      <c r="DI317" s="72">
        <f t="shared" si="332"/>
        <v>0</v>
      </c>
      <c r="DJ317" s="72"/>
      <c r="DK317" s="326">
        <f t="shared" si="389"/>
        <v>0</v>
      </c>
      <c r="DL317" s="326">
        <f t="shared" si="390"/>
        <v>0</v>
      </c>
      <c r="DM317" s="326">
        <f t="shared" si="371"/>
        <v>0</v>
      </c>
      <c r="DN317" s="326">
        <f t="shared" si="372"/>
        <v>0</v>
      </c>
      <c r="DO317" s="326">
        <f t="shared" si="373"/>
        <v>0</v>
      </c>
      <c r="DP317" s="326">
        <f t="shared" si="391"/>
        <v>0</v>
      </c>
      <c r="DQ317" s="329">
        <f t="shared" si="392"/>
        <v>0</v>
      </c>
      <c r="DR317" s="72"/>
      <c r="DS317" s="372">
        <v>304</v>
      </c>
      <c r="DT317" s="68">
        <f t="shared" si="374"/>
        <v>0</v>
      </c>
      <c r="DV317" s="68">
        <f t="shared" si="375"/>
        <v>0</v>
      </c>
      <c r="DX317" s="91"/>
      <c r="DZ317" s="68">
        <f t="shared" si="376"/>
        <v>0</v>
      </c>
      <c r="EA317" s="132"/>
      <c r="EB317" s="72">
        <f t="shared" si="377"/>
        <v>0</v>
      </c>
      <c r="EC317" s="132"/>
      <c r="ED317" s="72">
        <f t="shared" si="333"/>
        <v>0</v>
      </c>
      <c r="EF317" s="364">
        <f t="shared" si="393"/>
        <v>0</v>
      </c>
      <c r="EG317" s="95">
        <f t="shared" si="394"/>
        <v>0</v>
      </c>
      <c r="EH317" s="379">
        <f>(INDEX('30 year Cash Flow'!$H$50:$AK$50,1,'Monthly Loan Amortization'!A317)/12)*$DV$9</f>
        <v>0</v>
      </c>
      <c r="EI317" s="326">
        <f t="shared" si="395"/>
        <v>0</v>
      </c>
      <c r="EJ317" s="326">
        <f t="shared" si="400"/>
        <v>0</v>
      </c>
      <c r="EK317" s="326">
        <f t="shared" si="396"/>
        <v>0</v>
      </c>
      <c r="EL317" s="329">
        <f t="shared" si="403"/>
        <v>0</v>
      </c>
      <c r="EM317" s="329"/>
      <c r="EN317" s="372">
        <v>304</v>
      </c>
      <c r="EO317" s="95">
        <f t="shared" si="378"/>
        <v>0</v>
      </c>
      <c r="EP317" s="132"/>
      <c r="EQ317" s="95">
        <f t="shared" si="379"/>
        <v>0</v>
      </c>
      <c r="ER317" s="132"/>
      <c r="ES317" s="91"/>
      <c r="ET317" s="132"/>
      <c r="EU317" s="95">
        <f t="shared" si="380"/>
        <v>0</v>
      </c>
      <c r="EV317" s="132"/>
      <c r="EW317" s="327">
        <f t="shared" si="381"/>
        <v>0</v>
      </c>
      <c r="EX317" s="132"/>
      <c r="EY317" s="327">
        <f t="shared" si="334"/>
        <v>0</v>
      </c>
      <c r="EZ317" s="132"/>
      <c r="FA317" s="364">
        <f t="shared" si="397"/>
        <v>0</v>
      </c>
      <c r="FB317" s="95">
        <f t="shared" si="398"/>
        <v>0</v>
      </c>
      <c r="FC317" s="379">
        <f>(INDEX('30 year Cash Flow'!$H$50:$AK$50,1,'Monthly Loan Amortization'!A317)/12)*$EQ$9</f>
        <v>0</v>
      </c>
      <c r="FD317" s="326">
        <f t="shared" si="401"/>
        <v>0</v>
      </c>
      <c r="FE317" s="326">
        <f t="shared" si="402"/>
        <v>0</v>
      </c>
      <c r="FF317" s="326">
        <f t="shared" si="399"/>
        <v>0</v>
      </c>
      <c r="FG317" s="329">
        <f t="shared" si="404"/>
        <v>0</v>
      </c>
    </row>
    <row r="318" spans="1:163" x14ac:dyDescent="0.25">
      <c r="A318" s="132">
        <f t="shared" si="382"/>
        <v>26</v>
      </c>
      <c r="B318" s="71">
        <v>305</v>
      </c>
      <c r="C318" s="68">
        <f t="shared" si="335"/>
        <v>0</v>
      </c>
      <c r="E318" s="68">
        <f t="shared" si="336"/>
        <v>0</v>
      </c>
      <c r="G318" s="91"/>
      <c r="I318" s="68">
        <f t="shared" si="337"/>
        <v>0</v>
      </c>
      <c r="K318" s="72">
        <f t="shared" si="338"/>
        <v>0</v>
      </c>
      <c r="M318" s="72">
        <f t="shared" si="326"/>
        <v>0</v>
      </c>
      <c r="N318" s="66"/>
      <c r="O318" s="69"/>
      <c r="Q318" s="71">
        <v>305</v>
      </c>
      <c r="R318" s="68">
        <f t="shared" si="339"/>
        <v>0</v>
      </c>
      <c r="T318" s="68">
        <f t="shared" si="340"/>
        <v>0</v>
      </c>
      <c r="V318" s="91"/>
      <c r="X318" s="68">
        <f t="shared" si="341"/>
        <v>0</v>
      </c>
      <c r="Z318" s="72">
        <f t="shared" si="342"/>
        <v>0</v>
      </c>
      <c r="AB318" s="72" t="e">
        <f t="shared" si="327"/>
        <v>#REF!</v>
      </c>
      <c r="AD318" s="69"/>
      <c r="AF318" s="71">
        <v>305</v>
      </c>
      <c r="AG318" s="68">
        <f t="shared" si="343"/>
        <v>0</v>
      </c>
      <c r="AI318" s="68">
        <f t="shared" si="344"/>
        <v>0</v>
      </c>
      <c r="AK318" s="91"/>
      <c r="AM318" s="68">
        <f t="shared" si="345"/>
        <v>0</v>
      </c>
      <c r="AO318" s="72">
        <f t="shared" si="346"/>
        <v>0</v>
      </c>
      <c r="AQ318" s="72" t="e">
        <f t="shared" si="328"/>
        <v>#REF!</v>
      </c>
      <c r="AS318" s="69"/>
      <c r="AU318" s="71">
        <v>305</v>
      </c>
      <c r="AV318" s="68">
        <f t="shared" si="347"/>
        <v>0</v>
      </c>
      <c r="AX318" s="68">
        <f t="shared" si="348"/>
        <v>0</v>
      </c>
      <c r="AZ318" s="91"/>
      <c r="BB318" s="68">
        <f t="shared" si="349"/>
        <v>0</v>
      </c>
      <c r="BD318" s="72">
        <f t="shared" si="350"/>
        <v>0</v>
      </c>
      <c r="BF318" s="72" t="e">
        <f t="shared" si="329"/>
        <v>#REF!</v>
      </c>
      <c r="BG318" s="72"/>
      <c r="BH318" s="71">
        <v>305</v>
      </c>
      <c r="BI318" s="68">
        <f t="shared" si="351"/>
        <v>0</v>
      </c>
      <c r="BJ318" s="132"/>
      <c r="BK318" s="68">
        <f t="shared" si="352"/>
        <v>0</v>
      </c>
      <c r="BL318" s="132"/>
      <c r="BM318" s="91"/>
      <c r="BN318" s="132"/>
      <c r="BO318" s="68">
        <f t="shared" si="353"/>
        <v>0</v>
      </c>
      <c r="BP318" s="132"/>
      <c r="BQ318" s="72">
        <f t="shared" si="354"/>
        <v>0</v>
      </c>
      <c r="BR318" s="132"/>
      <c r="BS318" s="72">
        <f t="shared" si="330"/>
        <v>0</v>
      </c>
      <c r="BT318" s="72"/>
      <c r="BU318" s="326">
        <f t="shared" si="383"/>
        <v>0</v>
      </c>
      <c r="BV318" s="326">
        <f t="shared" si="355"/>
        <v>0</v>
      </c>
      <c r="BW318" s="326">
        <f t="shared" si="356"/>
        <v>0</v>
      </c>
      <c r="BX318" s="326">
        <f t="shared" si="357"/>
        <v>0</v>
      </c>
      <c r="BY318" s="326">
        <f t="shared" si="358"/>
        <v>0</v>
      </c>
      <c r="BZ318" s="326">
        <f t="shared" si="384"/>
        <v>0</v>
      </c>
      <c r="CA318" s="329">
        <f t="shared" si="359"/>
        <v>0</v>
      </c>
      <c r="CB318" s="132"/>
      <c r="CC318" s="71">
        <v>305</v>
      </c>
      <c r="CD318" s="68">
        <f t="shared" si="360"/>
        <v>0</v>
      </c>
      <c r="CE318" s="132"/>
      <c r="CF318" s="68">
        <f t="shared" si="361"/>
        <v>0</v>
      </c>
      <c r="CG318" s="132"/>
      <c r="CH318" s="91"/>
      <c r="CI318" s="132"/>
      <c r="CJ318" s="68">
        <f t="shared" si="362"/>
        <v>0</v>
      </c>
      <c r="CK318" s="132"/>
      <c r="CL318" s="72">
        <f t="shared" si="363"/>
        <v>0</v>
      </c>
      <c r="CM318" s="132"/>
      <c r="CN318" s="72">
        <f t="shared" si="331"/>
        <v>0</v>
      </c>
      <c r="CO318" s="132"/>
      <c r="CP318" s="326">
        <f t="shared" si="385"/>
        <v>0</v>
      </c>
      <c r="CQ318" s="326">
        <f t="shared" si="386"/>
        <v>0</v>
      </c>
      <c r="CR318" s="326">
        <f t="shared" si="387"/>
        <v>0</v>
      </c>
      <c r="CS318" s="326">
        <f t="shared" si="364"/>
        <v>0</v>
      </c>
      <c r="CT318" s="326">
        <f t="shared" si="365"/>
        <v>0</v>
      </c>
      <c r="CU318" s="326">
        <f t="shared" si="388"/>
        <v>0</v>
      </c>
      <c r="CV318" s="329">
        <f t="shared" si="366"/>
        <v>0</v>
      </c>
      <c r="CW318" s="69"/>
      <c r="CX318" s="71">
        <v>305</v>
      </c>
      <c r="CY318" s="68">
        <f t="shared" si="367"/>
        <v>0</v>
      </c>
      <c r="CZ318" s="132"/>
      <c r="DA318" s="68">
        <f t="shared" si="368"/>
        <v>0</v>
      </c>
      <c r="DB318" s="132"/>
      <c r="DC318" s="91"/>
      <c r="DD318" s="132"/>
      <c r="DE318" s="68">
        <f t="shared" si="369"/>
        <v>0</v>
      </c>
      <c r="DF318" s="132"/>
      <c r="DG318" s="72">
        <f t="shared" si="370"/>
        <v>0</v>
      </c>
      <c r="DH318" s="132"/>
      <c r="DI318" s="72">
        <f t="shared" si="332"/>
        <v>0</v>
      </c>
      <c r="DJ318" s="72"/>
      <c r="DK318" s="326">
        <f t="shared" si="389"/>
        <v>0</v>
      </c>
      <c r="DL318" s="326">
        <f t="shared" si="390"/>
        <v>0</v>
      </c>
      <c r="DM318" s="326">
        <f t="shared" si="371"/>
        <v>0</v>
      </c>
      <c r="DN318" s="326">
        <f t="shared" si="372"/>
        <v>0</v>
      </c>
      <c r="DO318" s="326">
        <f t="shared" si="373"/>
        <v>0</v>
      </c>
      <c r="DP318" s="326">
        <f t="shared" si="391"/>
        <v>0</v>
      </c>
      <c r="DQ318" s="329">
        <f t="shared" si="392"/>
        <v>0</v>
      </c>
      <c r="DR318" s="72"/>
      <c r="DS318" s="372">
        <v>305</v>
      </c>
      <c r="DT318" s="68">
        <f t="shared" si="374"/>
        <v>0</v>
      </c>
      <c r="DV318" s="68">
        <f t="shared" si="375"/>
        <v>0</v>
      </c>
      <c r="DX318" s="91"/>
      <c r="DZ318" s="68">
        <f t="shared" si="376"/>
        <v>0</v>
      </c>
      <c r="EA318" s="132"/>
      <c r="EB318" s="72">
        <f t="shared" si="377"/>
        <v>0</v>
      </c>
      <c r="EC318" s="132"/>
      <c r="ED318" s="72">
        <f t="shared" si="333"/>
        <v>0</v>
      </c>
      <c r="EF318" s="364">
        <f t="shared" si="393"/>
        <v>0</v>
      </c>
      <c r="EG318" s="95">
        <f t="shared" si="394"/>
        <v>0</v>
      </c>
      <c r="EH318" s="379">
        <f>(INDEX('30 year Cash Flow'!$H$50:$AK$50,1,'Monthly Loan Amortization'!A318)/12)*$DV$9</f>
        <v>0</v>
      </c>
      <c r="EI318" s="326">
        <f t="shared" si="395"/>
        <v>0</v>
      </c>
      <c r="EJ318" s="326">
        <f t="shared" si="400"/>
        <v>0</v>
      </c>
      <c r="EK318" s="326">
        <f t="shared" si="396"/>
        <v>0</v>
      </c>
      <c r="EL318" s="329">
        <f t="shared" si="403"/>
        <v>0</v>
      </c>
      <c r="EM318" s="329"/>
      <c r="EN318" s="372">
        <v>305</v>
      </c>
      <c r="EO318" s="95">
        <f t="shared" si="378"/>
        <v>0</v>
      </c>
      <c r="EP318" s="132"/>
      <c r="EQ318" s="95">
        <f t="shared" si="379"/>
        <v>0</v>
      </c>
      <c r="ER318" s="132"/>
      <c r="ES318" s="91"/>
      <c r="ET318" s="132"/>
      <c r="EU318" s="95">
        <f t="shared" si="380"/>
        <v>0</v>
      </c>
      <c r="EV318" s="132"/>
      <c r="EW318" s="327">
        <f t="shared" si="381"/>
        <v>0</v>
      </c>
      <c r="EX318" s="132"/>
      <c r="EY318" s="327">
        <f t="shared" si="334"/>
        <v>0</v>
      </c>
      <c r="EZ318" s="132"/>
      <c r="FA318" s="364">
        <f t="shared" si="397"/>
        <v>0</v>
      </c>
      <c r="FB318" s="95">
        <f t="shared" si="398"/>
        <v>0</v>
      </c>
      <c r="FC318" s="379">
        <f>(INDEX('30 year Cash Flow'!$H$50:$AK$50,1,'Monthly Loan Amortization'!A318)/12)*$EQ$9</f>
        <v>0</v>
      </c>
      <c r="FD318" s="326">
        <f t="shared" si="401"/>
        <v>0</v>
      </c>
      <c r="FE318" s="326">
        <f t="shared" si="402"/>
        <v>0</v>
      </c>
      <c r="FF318" s="326">
        <f t="shared" si="399"/>
        <v>0</v>
      </c>
      <c r="FG318" s="329">
        <f t="shared" si="404"/>
        <v>0</v>
      </c>
    </row>
    <row r="319" spans="1:163" x14ac:dyDescent="0.25">
      <c r="A319" s="132">
        <f t="shared" si="382"/>
        <v>26</v>
      </c>
      <c r="B319" s="71">
        <v>306</v>
      </c>
      <c r="C319" s="68">
        <f t="shared" si="335"/>
        <v>0</v>
      </c>
      <c r="E319" s="68">
        <f t="shared" si="336"/>
        <v>0</v>
      </c>
      <c r="G319" s="91"/>
      <c r="I319" s="68">
        <f t="shared" si="337"/>
        <v>0</v>
      </c>
      <c r="K319" s="72">
        <f t="shared" si="338"/>
        <v>0</v>
      </c>
      <c r="M319" s="72">
        <f t="shared" si="326"/>
        <v>0</v>
      </c>
      <c r="N319" s="66"/>
      <c r="O319" s="69"/>
      <c r="Q319" s="71">
        <v>306</v>
      </c>
      <c r="R319" s="68">
        <f t="shared" si="339"/>
        <v>0</v>
      </c>
      <c r="T319" s="68">
        <f t="shared" si="340"/>
        <v>0</v>
      </c>
      <c r="V319" s="91"/>
      <c r="X319" s="68">
        <f t="shared" si="341"/>
        <v>0</v>
      </c>
      <c r="Z319" s="72">
        <f t="shared" si="342"/>
        <v>0</v>
      </c>
      <c r="AB319" s="72" t="e">
        <f t="shared" si="327"/>
        <v>#REF!</v>
      </c>
      <c r="AD319" s="69"/>
      <c r="AF319" s="71">
        <v>306</v>
      </c>
      <c r="AG319" s="68">
        <f t="shared" si="343"/>
        <v>0</v>
      </c>
      <c r="AI319" s="68">
        <f t="shared" si="344"/>
        <v>0</v>
      </c>
      <c r="AK319" s="91"/>
      <c r="AM319" s="68">
        <f t="shared" si="345"/>
        <v>0</v>
      </c>
      <c r="AO319" s="72">
        <f t="shared" si="346"/>
        <v>0</v>
      </c>
      <c r="AQ319" s="72" t="e">
        <f t="shared" si="328"/>
        <v>#REF!</v>
      </c>
      <c r="AS319" s="69"/>
      <c r="AU319" s="71">
        <v>306</v>
      </c>
      <c r="AV319" s="68">
        <f t="shared" si="347"/>
        <v>0</v>
      </c>
      <c r="AX319" s="68">
        <f t="shared" si="348"/>
        <v>0</v>
      </c>
      <c r="AZ319" s="91"/>
      <c r="BB319" s="68">
        <f t="shared" si="349"/>
        <v>0</v>
      </c>
      <c r="BD319" s="72">
        <f t="shared" si="350"/>
        <v>0</v>
      </c>
      <c r="BF319" s="72" t="e">
        <f t="shared" si="329"/>
        <v>#REF!</v>
      </c>
      <c r="BG319" s="72"/>
      <c r="BH319" s="71">
        <v>306</v>
      </c>
      <c r="BI319" s="68">
        <f t="shared" si="351"/>
        <v>0</v>
      </c>
      <c r="BJ319" s="132"/>
      <c r="BK319" s="68">
        <f t="shared" si="352"/>
        <v>0</v>
      </c>
      <c r="BL319" s="132"/>
      <c r="BM319" s="91"/>
      <c r="BN319" s="132"/>
      <c r="BO319" s="68">
        <f t="shared" si="353"/>
        <v>0</v>
      </c>
      <c r="BP319" s="132"/>
      <c r="BQ319" s="72">
        <f t="shared" si="354"/>
        <v>0</v>
      </c>
      <c r="BR319" s="132"/>
      <c r="BS319" s="72">
        <f t="shared" si="330"/>
        <v>0</v>
      </c>
      <c r="BT319" s="72"/>
      <c r="BU319" s="326">
        <f t="shared" si="383"/>
        <v>0</v>
      </c>
      <c r="BV319" s="326">
        <f t="shared" si="355"/>
        <v>0</v>
      </c>
      <c r="BW319" s="326">
        <f t="shared" si="356"/>
        <v>0</v>
      </c>
      <c r="BX319" s="326">
        <f t="shared" si="357"/>
        <v>0</v>
      </c>
      <c r="BY319" s="326">
        <f t="shared" si="358"/>
        <v>0</v>
      </c>
      <c r="BZ319" s="326">
        <f t="shared" si="384"/>
        <v>0</v>
      </c>
      <c r="CA319" s="329">
        <f t="shared" si="359"/>
        <v>0</v>
      </c>
      <c r="CB319" s="132"/>
      <c r="CC319" s="71">
        <v>306</v>
      </c>
      <c r="CD319" s="68">
        <f t="shared" si="360"/>
        <v>0</v>
      </c>
      <c r="CE319" s="132"/>
      <c r="CF319" s="68">
        <f t="shared" si="361"/>
        <v>0</v>
      </c>
      <c r="CG319" s="132"/>
      <c r="CH319" s="91"/>
      <c r="CI319" s="132"/>
      <c r="CJ319" s="68">
        <f t="shared" si="362"/>
        <v>0</v>
      </c>
      <c r="CK319" s="132"/>
      <c r="CL319" s="72">
        <f t="shared" si="363"/>
        <v>0</v>
      </c>
      <c r="CM319" s="132"/>
      <c r="CN319" s="72">
        <f t="shared" si="331"/>
        <v>0</v>
      </c>
      <c r="CO319" s="132"/>
      <c r="CP319" s="326">
        <f t="shared" si="385"/>
        <v>0</v>
      </c>
      <c r="CQ319" s="326">
        <f t="shared" si="386"/>
        <v>0</v>
      </c>
      <c r="CR319" s="326">
        <f t="shared" si="387"/>
        <v>0</v>
      </c>
      <c r="CS319" s="326">
        <f t="shared" si="364"/>
        <v>0</v>
      </c>
      <c r="CT319" s="326">
        <f t="shared" si="365"/>
        <v>0</v>
      </c>
      <c r="CU319" s="326">
        <f t="shared" si="388"/>
        <v>0</v>
      </c>
      <c r="CV319" s="329">
        <f t="shared" si="366"/>
        <v>0</v>
      </c>
      <c r="CW319" s="69"/>
      <c r="CX319" s="71">
        <v>306</v>
      </c>
      <c r="CY319" s="68">
        <f t="shared" si="367"/>
        <v>0</v>
      </c>
      <c r="CZ319" s="132"/>
      <c r="DA319" s="68">
        <f t="shared" si="368"/>
        <v>0</v>
      </c>
      <c r="DB319" s="132"/>
      <c r="DC319" s="91"/>
      <c r="DD319" s="132"/>
      <c r="DE319" s="68">
        <f t="shared" si="369"/>
        <v>0</v>
      </c>
      <c r="DF319" s="132"/>
      <c r="DG319" s="72">
        <f t="shared" si="370"/>
        <v>0</v>
      </c>
      <c r="DH319" s="132"/>
      <c r="DI319" s="72">
        <f t="shared" si="332"/>
        <v>0</v>
      </c>
      <c r="DJ319" s="72"/>
      <c r="DK319" s="326">
        <f t="shared" si="389"/>
        <v>0</v>
      </c>
      <c r="DL319" s="326">
        <f t="shared" si="390"/>
        <v>0</v>
      </c>
      <c r="DM319" s="326">
        <f t="shared" si="371"/>
        <v>0</v>
      </c>
      <c r="DN319" s="326">
        <f t="shared" si="372"/>
        <v>0</v>
      </c>
      <c r="DO319" s="326">
        <f t="shared" si="373"/>
        <v>0</v>
      </c>
      <c r="DP319" s="326">
        <f t="shared" si="391"/>
        <v>0</v>
      </c>
      <c r="DQ319" s="329">
        <f t="shared" si="392"/>
        <v>0</v>
      </c>
      <c r="DR319" s="72"/>
      <c r="DS319" s="372">
        <v>306</v>
      </c>
      <c r="DT319" s="68">
        <f t="shared" si="374"/>
        <v>0</v>
      </c>
      <c r="DV319" s="68">
        <f t="shared" si="375"/>
        <v>0</v>
      </c>
      <c r="DX319" s="91"/>
      <c r="DZ319" s="68">
        <f t="shared" si="376"/>
        <v>0</v>
      </c>
      <c r="EA319" s="132"/>
      <c r="EB319" s="72">
        <f t="shared" si="377"/>
        <v>0</v>
      </c>
      <c r="EC319" s="132"/>
      <c r="ED319" s="72">
        <f t="shared" si="333"/>
        <v>0</v>
      </c>
      <c r="EF319" s="364">
        <f t="shared" si="393"/>
        <v>0</v>
      </c>
      <c r="EG319" s="95">
        <f t="shared" si="394"/>
        <v>0</v>
      </c>
      <c r="EH319" s="379">
        <f>(INDEX('30 year Cash Flow'!$H$50:$AK$50,1,'Monthly Loan Amortization'!A319)/12)*$DV$9</f>
        <v>0</v>
      </c>
      <c r="EI319" s="326">
        <f t="shared" si="395"/>
        <v>0</v>
      </c>
      <c r="EJ319" s="326">
        <f t="shared" si="400"/>
        <v>0</v>
      </c>
      <c r="EK319" s="326">
        <f t="shared" si="396"/>
        <v>0</v>
      </c>
      <c r="EL319" s="329">
        <f t="shared" si="403"/>
        <v>0</v>
      </c>
      <c r="EM319" s="329"/>
      <c r="EN319" s="372">
        <v>306</v>
      </c>
      <c r="EO319" s="95">
        <f t="shared" si="378"/>
        <v>0</v>
      </c>
      <c r="EP319" s="132"/>
      <c r="EQ319" s="95">
        <f t="shared" si="379"/>
        <v>0</v>
      </c>
      <c r="ER319" s="132"/>
      <c r="ES319" s="91"/>
      <c r="ET319" s="132"/>
      <c r="EU319" s="95">
        <f t="shared" si="380"/>
        <v>0</v>
      </c>
      <c r="EV319" s="132"/>
      <c r="EW319" s="327">
        <f t="shared" si="381"/>
        <v>0</v>
      </c>
      <c r="EX319" s="132"/>
      <c r="EY319" s="327">
        <f t="shared" si="334"/>
        <v>0</v>
      </c>
      <c r="EZ319" s="132"/>
      <c r="FA319" s="364">
        <f t="shared" si="397"/>
        <v>0</v>
      </c>
      <c r="FB319" s="95">
        <f t="shared" si="398"/>
        <v>0</v>
      </c>
      <c r="FC319" s="379">
        <f>(INDEX('30 year Cash Flow'!$H$50:$AK$50,1,'Monthly Loan Amortization'!A319)/12)*$EQ$9</f>
        <v>0</v>
      </c>
      <c r="FD319" s="326">
        <f t="shared" si="401"/>
        <v>0</v>
      </c>
      <c r="FE319" s="326">
        <f t="shared" si="402"/>
        <v>0</v>
      </c>
      <c r="FF319" s="326">
        <f t="shared" si="399"/>
        <v>0</v>
      </c>
      <c r="FG319" s="329">
        <f t="shared" si="404"/>
        <v>0</v>
      </c>
    </row>
    <row r="320" spans="1:163" x14ac:dyDescent="0.25">
      <c r="A320" s="132">
        <f t="shared" si="382"/>
        <v>26</v>
      </c>
      <c r="B320" s="71">
        <v>307</v>
      </c>
      <c r="C320" s="68">
        <f t="shared" si="335"/>
        <v>0</v>
      </c>
      <c r="E320" s="68">
        <f t="shared" si="336"/>
        <v>0</v>
      </c>
      <c r="G320" s="91"/>
      <c r="I320" s="68">
        <f t="shared" si="337"/>
        <v>0</v>
      </c>
      <c r="K320" s="72">
        <f t="shared" si="338"/>
        <v>0</v>
      </c>
      <c r="M320" s="72">
        <f t="shared" si="326"/>
        <v>0</v>
      </c>
      <c r="N320" s="66"/>
      <c r="O320" s="69"/>
      <c r="Q320" s="71">
        <v>307</v>
      </c>
      <c r="R320" s="68">
        <f t="shared" si="339"/>
        <v>0</v>
      </c>
      <c r="T320" s="68">
        <f t="shared" si="340"/>
        <v>0</v>
      </c>
      <c r="V320" s="91"/>
      <c r="X320" s="68">
        <f t="shared" si="341"/>
        <v>0</v>
      </c>
      <c r="Z320" s="72">
        <f t="shared" si="342"/>
        <v>0</v>
      </c>
      <c r="AB320" s="72" t="e">
        <f t="shared" si="327"/>
        <v>#REF!</v>
      </c>
      <c r="AD320" s="69"/>
      <c r="AF320" s="71">
        <v>307</v>
      </c>
      <c r="AG320" s="68">
        <f t="shared" si="343"/>
        <v>0</v>
      </c>
      <c r="AI320" s="68">
        <f t="shared" si="344"/>
        <v>0</v>
      </c>
      <c r="AK320" s="91"/>
      <c r="AM320" s="68">
        <f t="shared" si="345"/>
        <v>0</v>
      </c>
      <c r="AO320" s="72">
        <f t="shared" si="346"/>
        <v>0</v>
      </c>
      <c r="AQ320" s="72" t="e">
        <f t="shared" si="328"/>
        <v>#REF!</v>
      </c>
      <c r="AS320" s="69"/>
      <c r="AU320" s="71">
        <v>307</v>
      </c>
      <c r="AV320" s="68">
        <f t="shared" si="347"/>
        <v>0</v>
      </c>
      <c r="AX320" s="68">
        <f t="shared" si="348"/>
        <v>0</v>
      </c>
      <c r="AZ320" s="91"/>
      <c r="BB320" s="68">
        <f t="shared" si="349"/>
        <v>0</v>
      </c>
      <c r="BD320" s="72">
        <f t="shared" si="350"/>
        <v>0</v>
      </c>
      <c r="BF320" s="72" t="e">
        <f t="shared" si="329"/>
        <v>#REF!</v>
      </c>
      <c r="BG320" s="72"/>
      <c r="BH320" s="71">
        <v>307</v>
      </c>
      <c r="BI320" s="68">
        <f t="shared" si="351"/>
        <v>0</v>
      </c>
      <c r="BJ320" s="132"/>
      <c r="BK320" s="68">
        <f t="shared" si="352"/>
        <v>0</v>
      </c>
      <c r="BL320" s="132"/>
      <c r="BM320" s="91"/>
      <c r="BN320" s="132"/>
      <c r="BO320" s="68">
        <f t="shared" si="353"/>
        <v>0</v>
      </c>
      <c r="BP320" s="132"/>
      <c r="BQ320" s="72">
        <f t="shared" si="354"/>
        <v>0</v>
      </c>
      <c r="BR320" s="132"/>
      <c r="BS320" s="72">
        <f t="shared" si="330"/>
        <v>0</v>
      </c>
      <c r="BT320" s="72"/>
      <c r="BU320" s="326">
        <f t="shared" si="383"/>
        <v>0</v>
      </c>
      <c r="BV320" s="326">
        <f t="shared" si="355"/>
        <v>0</v>
      </c>
      <c r="BW320" s="326">
        <f t="shared" si="356"/>
        <v>0</v>
      </c>
      <c r="BX320" s="326">
        <f t="shared" si="357"/>
        <v>0</v>
      </c>
      <c r="BY320" s="326">
        <f t="shared" si="358"/>
        <v>0</v>
      </c>
      <c r="BZ320" s="326">
        <f t="shared" si="384"/>
        <v>0</v>
      </c>
      <c r="CA320" s="329">
        <f t="shared" si="359"/>
        <v>0</v>
      </c>
      <c r="CB320" s="132"/>
      <c r="CC320" s="71">
        <v>307</v>
      </c>
      <c r="CD320" s="68">
        <f t="shared" si="360"/>
        <v>0</v>
      </c>
      <c r="CE320" s="132"/>
      <c r="CF320" s="68">
        <f t="shared" si="361"/>
        <v>0</v>
      </c>
      <c r="CG320" s="132"/>
      <c r="CH320" s="91"/>
      <c r="CI320" s="132"/>
      <c r="CJ320" s="68">
        <f t="shared" si="362"/>
        <v>0</v>
      </c>
      <c r="CK320" s="132"/>
      <c r="CL320" s="72">
        <f t="shared" si="363"/>
        <v>0</v>
      </c>
      <c r="CM320" s="132"/>
      <c r="CN320" s="72">
        <f t="shared" si="331"/>
        <v>0</v>
      </c>
      <c r="CO320" s="132"/>
      <c r="CP320" s="326">
        <f t="shared" si="385"/>
        <v>0</v>
      </c>
      <c r="CQ320" s="326">
        <f t="shared" si="386"/>
        <v>0</v>
      </c>
      <c r="CR320" s="326">
        <f t="shared" si="387"/>
        <v>0</v>
      </c>
      <c r="CS320" s="326">
        <f t="shared" si="364"/>
        <v>0</v>
      </c>
      <c r="CT320" s="326">
        <f t="shared" si="365"/>
        <v>0</v>
      </c>
      <c r="CU320" s="326">
        <f t="shared" si="388"/>
        <v>0</v>
      </c>
      <c r="CV320" s="329">
        <f t="shared" si="366"/>
        <v>0</v>
      </c>
      <c r="CW320" s="69"/>
      <c r="CX320" s="71">
        <v>307</v>
      </c>
      <c r="CY320" s="68">
        <f t="shared" si="367"/>
        <v>0</v>
      </c>
      <c r="CZ320" s="132"/>
      <c r="DA320" s="68">
        <f t="shared" si="368"/>
        <v>0</v>
      </c>
      <c r="DB320" s="132"/>
      <c r="DC320" s="91"/>
      <c r="DD320" s="132"/>
      <c r="DE320" s="68">
        <f t="shared" si="369"/>
        <v>0</v>
      </c>
      <c r="DF320" s="132"/>
      <c r="DG320" s="72">
        <f t="shared" si="370"/>
        <v>0</v>
      </c>
      <c r="DH320" s="132"/>
      <c r="DI320" s="72">
        <f t="shared" si="332"/>
        <v>0</v>
      </c>
      <c r="DJ320" s="72"/>
      <c r="DK320" s="326">
        <f t="shared" si="389"/>
        <v>0</v>
      </c>
      <c r="DL320" s="326">
        <f t="shared" si="390"/>
        <v>0</v>
      </c>
      <c r="DM320" s="326">
        <f t="shared" si="371"/>
        <v>0</v>
      </c>
      <c r="DN320" s="326">
        <f t="shared" si="372"/>
        <v>0</v>
      </c>
      <c r="DO320" s="326">
        <f t="shared" si="373"/>
        <v>0</v>
      </c>
      <c r="DP320" s="326">
        <f t="shared" si="391"/>
        <v>0</v>
      </c>
      <c r="DQ320" s="329">
        <f t="shared" si="392"/>
        <v>0</v>
      </c>
      <c r="DR320" s="72"/>
      <c r="DS320" s="372">
        <v>307</v>
      </c>
      <c r="DT320" s="68">
        <f t="shared" si="374"/>
        <v>0</v>
      </c>
      <c r="DV320" s="68">
        <f t="shared" si="375"/>
        <v>0</v>
      </c>
      <c r="DX320" s="91"/>
      <c r="DZ320" s="68">
        <f t="shared" si="376"/>
        <v>0</v>
      </c>
      <c r="EA320" s="132"/>
      <c r="EB320" s="72">
        <f t="shared" si="377"/>
        <v>0</v>
      </c>
      <c r="EC320" s="132"/>
      <c r="ED320" s="72">
        <f t="shared" si="333"/>
        <v>0</v>
      </c>
      <c r="EF320" s="364">
        <f t="shared" si="393"/>
        <v>0</v>
      </c>
      <c r="EG320" s="95">
        <f t="shared" si="394"/>
        <v>0</v>
      </c>
      <c r="EH320" s="379">
        <f>(INDEX('30 year Cash Flow'!$H$50:$AK$50,1,'Monthly Loan Amortization'!A320)/12)*$DV$9</f>
        <v>0</v>
      </c>
      <c r="EI320" s="326">
        <f t="shared" si="395"/>
        <v>0</v>
      </c>
      <c r="EJ320" s="326">
        <f t="shared" si="400"/>
        <v>0</v>
      </c>
      <c r="EK320" s="326">
        <f t="shared" si="396"/>
        <v>0</v>
      </c>
      <c r="EL320" s="329">
        <f t="shared" si="403"/>
        <v>0</v>
      </c>
      <c r="EM320" s="329"/>
      <c r="EN320" s="372">
        <v>307</v>
      </c>
      <c r="EO320" s="95">
        <f t="shared" si="378"/>
        <v>0</v>
      </c>
      <c r="EP320" s="132"/>
      <c r="EQ320" s="95">
        <f t="shared" si="379"/>
        <v>0</v>
      </c>
      <c r="ER320" s="132"/>
      <c r="ES320" s="91"/>
      <c r="ET320" s="132"/>
      <c r="EU320" s="95">
        <f t="shared" si="380"/>
        <v>0</v>
      </c>
      <c r="EV320" s="132"/>
      <c r="EW320" s="327">
        <f t="shared" si="381"/>
        <v>0</v>
      </c>
      <c r="EX320" s="132"/>
      <c r="EY320" s="327">
        <f t="shared" si="334"/>
        <v>0</v>
      </c>
      <c r="EZ320" s="132"/>
      <c r="FA320" s="364">
        <f t="shared" si="397"/>
        <v>0</v>
      </c>
      <c r="FB320" s="95">
        <f t="shared" si="398"/>
        <v>0</v>
      </c>
      <c r="FC320" s="379">
        <f>(INDEX('30 year Cash Flow'!$H$50:$AK$50,1,'Monthly Loan Amortization'!A320)/12)*$EQ$9</f>
        <v>0</v>
      </c>
      <c r="FD320" s="326">
        <f t="shared" si="401"/>
        <v>0</v>
      </c>
      <c r="FE320" s="326">
        <f t="shared" si="402"/>
        <v>0</v>
      </c>
      <c r="FF320" s="326">
        <f t="shared" si="399"/>
        <v>0</v>
      </c>
      <c r="FG320" s="329">
        <f t="shared" si="404"/>
        <v>0</v>
      </c>
    </row>
    <row r="321" spans="1:163" x14ac:dyDescent="0.25">
      <c r="A321" s="132">
        <f t="shared" si="382"/>
        <v>26</v>
      </c>
      <c r="B321" s="71">
        <v>308</v>
      </c>
      <c r="C321" s="68">
        <f t="shared" si="335"/>
        <v>0</v>
      </c>
      <c r="E321" s="68">
        <f t="shared" si="336"/>
        <v>0</v>
      </c>
      <c r="G321" s="91"/>
      <c r="I321" s="68">
        <f t="shared" si="337"/>
        <v>0</v>
      </c>
      <c r="K321" s="72">
        <f t="shared" si="338"/>
        <v>0</v>
      </c>
      <c r="M321" s="72">
        <f t="shared" si="326"/>
        <v>0</v>
      </c>
      <c r="N321" s="66"/>
      <c r="O321" s="69"/>
      <c r="Q321" s="71">
        <v>308</v>
      </c>
      <c r="R321" s="68">
        <f t="shared" si="339"/>
        <v>0</v>
      </c>
      <c r="T321" s="68">
        <f t="shared" si="340"/>
        <v>0</v>
      </c>
      <c r="V321" s="91"/>
      <c r="X321" s="68">
        <f t="shared" si="341"/>
        <v>0</v>
      </c>
      <c r="Z321" s="72">
        <f t="shared" si="342"/>
        <v>0</v>
      </c>
      <c r="AB321" s="72" t="e">
        <f t="shared" si="327"/>
        <v>#REF!</v>
      </c>
      <c r="AD321" s="69"/>
      <c r="AF321" s="71">
        <v>308</v>
      </c>
      <c r="AG321" s="68">
        <f t="shared" si="343"/>
        <v>0</v>
      </c>
      <c r="AI321" s="68">
        <f t="shared" si="344"/>
        <v>0</v>
      </c>
      <c r="AK321" s="91"/>
      <c r="AM321" s="68">
        <f t="shared" si="345"/>
        <v>0</v>
      </c>
      <c r="AO321" s="72">
        <f t="shared" si="346"/>
        <v>0</v>
      </c>
      <c r="AQ321" s="72" t="e">
        <f t="shared" si="328"/>
        <v>#REF!</v>
      </c>
      <c r="AS321" s="69"/>
      <c r="AU321" s="71">
        <v>308</v>
      </c>
      <c r="AV321" s="68">
        <f t="shared" si="347"/>
        <v>0</v>
      </c>
      <c r="AX321" s="68">
        <f t="shared" si="348"/>
        <v>0</v>
      </c>
      <c r="AZ321" s="91"/>
      <c r="BB321" s="68">
        <f t="shared" si="349"/>
        <v>0</v>
      </c>
      <c r="BD321" s="72">
        <f t="shared" si="350"/>
        <v>0</v>
      </c>
      <c r="BF321" s="72" t="e">
        <f t="shared" si="329"/>
        <v>#REF!</v>
      </c>
      <c r="BG321" s="72"/>
      <c r="BH321" s="71">
        <v>308</v>
      </c>
      <c r="BI321" s="68">
        <f t="shared" si="351"/>
        <v>0</v>
      </c>
      <c r="BJ321" s="132"/>
      <c r="BK321" s="68">
        <f t="shared" si="352"/>
        <v>0</v>
      </c>
      <c r="BL321" s="132"/>
      <c r="BM321" s="91"/>
      <c r="BN321" s="132"/>
      <c r="BO321" s="68">
        <f t="shared" si="353"/>
        <v>0</v>
      </c>
      <c r="BP321" s="132"/>
      <c r="BQ321" s="72">
        <f t="shared" si="354"/>
        <v>0</v>
      </c>
      <c r="BR321" s="132"/>
      <c r="BS321" s="72">
        <f t="shared" si="330"/>
        <v>0</v>
      </c>
      <c r="BT321" s="72"/>
      <c r="BU321" s="326">
        <f t="shared" si="383"/>
        <v>0</v>
      </c>
      <c r="BV321" s="326">
        <f t="shared" si="355"/>
        <v>0</v>
      </c>
      <c r="BW321" s="326">
        <f t="shared" si="356"/>
        <v>0</v>
      </c>
      <c r="BX321" s="326">
        <f t="shared" si="357"/>
        <v>0</v>
      </c>
      <c r="BY321" s="326">
        <f t="shared" si="358"/>
        <v>0</v>
      </c>
      <c r="BZ321" s="326">
        <f t="shared" si="384"/>
        <v>0</v>
      </c>
      <c r="CA321" s="329">
        <f t="shared" si="359"/>
        <v>0</v>
      </c>
      <c r="CB321" s="132"/>
      <c r="CC321" s="71">
        <v>308</v>
      </c>
      <c r="CD321" s="68">
        <f t="shared" si="360"/>
        <v>0</v>
      </c>
      <c r="CE321" s="132"/>
      <c r="CF321" s="68">
        <f t="shared" si="361"/>
        <v>0</v>
      </c>
      <c r="CG321" s="132"/>
      <c r="CH321" s="91"/>
      <c r="CI321" s="132"/>
      <c r="CJ321" s="68">
        <f t="shared" si="362"/>
        <v>0</v>
      </c>
      <c r="CK321" s="132"/>
      <c r="CL321" s="72">
        <f t="shared" si="363"/>
        <v>0</v>
      </c>
      <c r="CM321" s="132"/>
      <c r="CN321" s="72">
        <f t="shared" si="331"/>
        <v>0</v>
      </c>
      <c r="CO321" s="132"/>
      <c r="CP321" s="326">
        <f t="shared" si="385"/>
        <v>0</v>
      </c>
      <c r="CQ321" s="326">
        <f t="shared" si="386"/>
        <v>0</v>
      </c>
      <c r="CR321" s="326">
        <f t="shared" si="387"/>
        <v>0</v>
      </c>
      <c r="CS321" s="326">
        <f t="shared" si="364"/>
        <v>0</v>
      </c>
      <c r="CT321" s="326">
        <f t="shared" si="365"/>
        <v>0</v>
      </c>
      <c r="CU321" s="326">
        <f t="shared" si="388"/>
        <v>0</v>
      </c>
      <c r="CV321" s="329">
        <f t="shared" si="366"/>
        <v>0</v>
      </c>
      <c r="CW321" s="69"/>
      <c r="CX321" s="71">
        <v>308</v>
      </c>
      <c r="CY321" s="68">
        <f t="shared" si="367"/>
        <v>0</v>
      </c>
      <c r="CZ321" s="132"/>
      <c r="DA321" s="68">
        <f t="shared" si="368"/>
        <v>0</v>
      </c>
      <c r="DB321" s="132"/>
      <c r="DC321" s="91"/>
      <c r="DD321" s="132"/>
      <c r="DE321" s="68">
        <f t="shared" si="369"/>
        <v>0</v>
      </c>
      <c r="DF321" s="132"/>
      <c r="DG321" s="72">
        <f t="shared" si="370"/>
        <v>0</v>
      </c>
      <c r="DH321" s="132"/>
      <c r="DI321" s="72">
        <f t="shared" si="332"/>
        <v>0</v>
      </c>
      <c r="DJ321" s="72"/>
      <c r="DK321" s="326">
        <f t="shared" si="389"/>
        <v>0</v>
      </c>
      <c r="DL321" s="326">
        <f t="shared" si="390"/>
        <v>0</v>
      </c>
      <c r="DM321" s="326">
        <f t="shared" si="371"/>
        <v>0</v>
      </c>
      <c r="DN321" s="326">
        <f t="shared" si="372"/>
        <v>0</v>
      </c>
      <c r="DO321" s="326">
        <f t="shared" si="373"/>
        <v>0</v>
      </c>
      <c r="DP321" s="326">
        <f t="shared" si="391"/>
        <v>0</v>
      </c>
      <c r="DQ321" s="329">
        <f t="shared" si="392"/>
        <v>0</v>
      </c>
      <c r="DR321" s="72"/>
      <c r="DS321" s="372">
        <v>308</v>
      </c>
      <c r="DT321" s="68">
        <f t="shared" si="374"/>
        <v>0</v>
      </c>
      <c r="DV321" s="68">
        <f t="shared" si="375"/>
        <v>0</v>
      </c>
      <c r="DX321" s="91"/>
      <c r="DZ321" s="68">
        <f t="shared" si="376"/>
        <v>0</v>
      </c>
      <c r="EA321" s="132"/>
      <c r="EB321" s="72">
        <f t="shared" si="377"/>
        <v>0</v>
      </c>
      <c r="EC321" s="132"/>
      <c r="ED321" s="72">
        <f t="shared" si="333"/>
        <v>0</v>
      </c>
      <c r="EF321" s="364">
        <f t="shared" si="393"/>
        <v>0</v>
      </c>
      <c r="EG321" s="95">
        <f t="shared" si="394"/>
        <v>0</v>
      </c>
      <c r="EH321" s="379">
        <f>(INDEX('30 year Cash Flow'!$H$50:$AK$50,1,'Monthly Loan Amortization'!A321)/12)*$DV$9</f>
        <v>0</v>
      </c>
      <c r="EI321" s="326">
        <f t="shared" si="395"/>
        <v>0</v>
      </c>
      <c r="EJ321" s="326">
        <f t="shared" si="400"/>
        <v>0</v>
      </c>
      <c r="EK321" s="326">
        <f t="shared" si="396"/>
        <v>0</v>
      </c>
      <c r="EL321" s="329">
        <f t="shared" si="403"/>
        <v>0</v>
      </c>
      <c r="EM321" s="329"/>
      <c r="EN321" s="372">
        <v>308</v>
      </c>
      <c r="EO321" s="95">
        <f t="shared" si="378"/>
        <v>0</v>
      </c>
      <c r="EP321" s="132"/>
      <c r="EQ321" s="95">
        <f t="shared" si="379"/>
        <v>0</v>
      </c>
      <c r="ER321" s="132"/>
      <c r="ES321" s="91"/>
      <c r="ET321" s="132"/>
      <c r="EU321" s="95">
        <f t="shared" si="380"/>
        <v>0</v>
      </c>
      <c r="EV321" s="132"/>
      <c r="EW321" s="327">
        <f t="shared" si="381"/>
        <v>0</v>
      </c>
      <c r="EX321" s="132"/>
      <c r="EY321" s="327">
        <f t="shared" si="334"/>
        <v>0</v>
      </c>
      <c r="EZ321" s="132"/>
      <c r="FA321" s="364">
        <f t="shared" si="397"/>
        <v>0</v>
      </c>
      <c r="FB321" s="95">
        <f t="shared" si="398"/>
        <v>0</v>
      </c>
      <c r="FC321" s="379">
        <f>(INDEX('30 year Cash Flow'!$H$50:$AK$50,1,'Monthly Loan Amortization'!A321)/12)*$EQ$9</f>
        <v>0</v>
      </c>
      <c r="FD321" s="326">
        <f t="shared" si="401"/>
        <v>0</v>
      </c>
      <c r="FE321" s="326">
        <f t="shared" si="402"/>
        <v>0</v>
      </c>
      <c r="FF321" s="326">
        <f t="shared" si="399"/>
        <v>0</v>
      </c>
      <c r="FG321" s="329">
        <f t="shared" si="404"/>
        <v>0</v>
      </c>
    </row>
    <row r="322" spans="1:163" x14ac:dyDescent="0.25">
      <c r="A322" s="132">
        <f t="shared" si="382"/>
        <v>26</v>
      </c>
      <c r="B322" s="71">
        <v>309</v>
      </c>
      <c r="C322" s="68">
        <f t="shared" si="335"/>
        <v>0</v>
      </c>
      <c r="E322" s="68">
        <f t="shared" si="336"/>
        <v>0</v>
      </c>
      <c r="G322" s="91"/>
      <c r="I322" s="68">
        <f t="shared" si="337"/>
        <v>0</v>
      </c>
      <c r="K322" s="72">
        <f t="shared" si="338"/>
        <v>0</v>
      </c>
      <c r="M322" s="72">
        <f t="shared" si="326"/>
        <v>0</v>
      </c>
      <c r="N322" s="66"/>
      <c r="O322" s="69"/>
      <c r="Q322" s="71">
        <v>309</v>
      </c>
      <c r="R322" s="68">
        <f t="shared" si="339"/>
        <v>0</v>
      </c>
      <c r="T322" s="68">
        <f t="shared" si="340"/>
        <v>0</v>
      </c>
      <c r="V322" s="91"/>
      <c r="X322" s="68">
        <f t="shared" si="341"/>
        <v>0</v>
      </c>
      <c r="Z322" s="72">
        <f t="shared" si="342"/>
        <v>0</v>
      </c>
      <c r="AB322" s="72" t="e">
        <f t="shared" si="327"/>
        <v>#REF!</v>
      </c>
      <c r="AD322" s="69"/>
      <c r="AF322" s="71">
        <v>309</v>
      </c>
      <c r="AG322" s="68">
        <f t="shared" si="343"/>
        <v>0</v>
      </c>
      <c r="AI322" s="68">
        <f t="shared" si="344"/>
        <v>0</v>
      </c>
      <c r="AK322" s="91"/>
      <c r="AM322" s="68">
        <f t="shared" si="345"/>
        <v>0</v>
      </c>
      <c r="AO322" s="72">
        <f t="shared" si="346"/>
        <v>0</v>
      </c>
      <c r="AQ322" s="72" t="e">
        <f t="shared" si="328"/>
        <v>#REF!</v>
      </c>
      <c r="AS322" s="69"/>
      <c r="AU322" s="71">
        <v>309</v>
      </c>
      <c r="AV322" s="68">
        <f t="shared" si="347"/>
        <v>0</v>
      </c>
      <c r="AX322" s="68">
        <f t="shared" si="348"/>
        <v>0</v>
      </c>
      <c r="AZ322" s="91"/>
      <c r="BB322" s="68">
        <f t="shared" si="349"/>
        <v>0</v>
      </c>
      <c r="BD322" s="72">
        <f t="shared" si="350"/>
        <v>0</v>
      </c>
      <c r="BF322" s="72" t="e">
        <f t="shared" si="329"/>
        <v>#REF!</v>
      </c>
      <c r="BG322" s="72"/>
      <c r="BH322" s="71">
        <v>309</v>
      </c>
      <c r="BI322" s="68">
        <f t="shared" si="351"/>
        <v>0</v>
      </c>
      <c r="BJ322" s="132"/>
      <c r="BK322" s="68">
        <f t="shared" si="352"/>
        <v>0</v>
      </c>
      <c r="BL322" s="132"/>
      <c r="BM322" s="91"/>
      <c r="BN322" s="132"/>
      <c r="BO322" s="68">
        <f t="shared" si="353"/>
        <v>0</v>
      </c>
      <c r="BP322" s="132"/>
      <c r="BQ322" s="72">
        <f t="shared" si="354"/>
        <v>0</v>
      </c>
      <c r="BR322" s="132"/>
      <c r="BS322" s="72">
        <f t="shared" si="330"/>
        <v>0</v>
      </c>
      <c r="BT322" s="72"/>
      <c r="BU322" s="326">
        <f t="shared" si="383"/>
        <v>0</v>
      </c>
      <c r="BV322" s="326">
        <f t="shared" si="355"/>
        <v>0</v>
      </c>
      <c r="BW322" s="326">
        <f t="shared" si="356"/>
        <v>0</v>
      </c>
      <c r="BX322" s="326">
        <f t="shared" si="357"/>
        <v>0</v>
      </c>
      <c r="BY322" s="326">
        <f t="shared" si="358"/>
        <v>0</v>
      </c>
      <c r="BZ322" s="326">
        <f t="shared" si="384"/>
        <v>0</v>
      </c>
      <c r="CA322" s="329">
        <f t="shared" si="359"/>
        <v>0</v>
      </c>
      <c r="CB322" s="132"/>
      <c r="CC322" s="71">
        <v>309</v>
      </c>
      <c r="CD322" s="68">
        <f t="shared" si="360"/>
        <v>0</v>
      </c>
      <c r="CE322" s="132"/>
      <c r="CF322" s="68">
        <f t="shared" si="361"/>
        <v>0</v>
      </c>
      <c r="CG322" s="132"/>
      <c r="CH322" s="91"/>
      <c r="CI322" s="132"/>
      <c r="CJ322" s="68">
        <f t="shared" si="362"/>
        <v>0</v>
      </c>
      <c r="CK322" s="132"/>
      <c r="CL322" s="72">
        <f t="shared" si="363"/>
        <v>0</v>
      </c>
      <c r="CM322" s="132"/>
      <c r="CN322" s="72">
        <f t="shared" si="331"/>
        <v>0</v>
      </c>
      <c r="CO322" s="132"/>
      <c r="CP322" s="326">
        <f t="shared" si="385"/>
        <v>0</v>
      </c>
      <c r="CQ322" s="326">
        <f t="shared" si="386"/>
        <v>0</v>
      </c>
      <c r="CR322" s="326">
        <f t="shared" si="387"/>
        <v>0</v>
      </c>
      <c r="CS322" s="326">
        <f t="shared" si="364"/>
        <v>0</v>
      </c>
      <c r="CT322" s="326">
        <f t="shared" si="365"/>
        <v>0</v>
      </c>
      <c r="CU322" s="326">
        <f t="shared" si="388"/>
        <v>0</v>
      </c>
      <c r="CV322" s="329">
        <f t="shared" si="366"/>
        <v>0</v>
      </c>
      <c r="CW322" s="69"/>
      <c r="CX322" s="71">
        <v>309</v>
      </c>
      <c r="CY322" s="68">
        <f t="shared" si="367"/>
        <v>0</v>
      </c>
      <c r="CZ322" s="132"/>
      <c r="DA322" s="68">
        <f t="shared" si="368"/>
        <v>0</v>
      </c>
      <c r="DB322" s="132"/>
      <c r="DC322" s="91"/>
      <c r="DD322" s="132"/>
      <c r="DE322" s="68">
        <f t="shared" si="369"/>
        <v>0</v>
      </c>
      <c r="DF322" s="132"/>
      <c r="DG322" s="72">
        <f t="shared" si="370"/>
        <v>0</v>
      </c>
      <c r="DH322" s="132"/>
      <c r="DI322" s="72">
        <f t="shared" si="332"/>
        <v>0</v>
      </c>
      <c r="DJ322" s="72"/>
      <c r="DK322" s="326">
        <f t="shared" si="389"/>
        <v>0</v>
      </c>
      <c r="DL322" s="326">
        <f t="shared" si="390"/>
        <v>0</v>
      </c>
      <c r="DM322" s="326">
        <f t="shared" si="371"/>
        <v>0</v>
      </c>
      <c r="DN322" s="326">
        <f t="shared" si="372"/>
        <v>0</v>
      </c>
      <c r="DO322" s="326">
        <f t="shared" si="373"/>
        <v>0</v>
      </c>
      <c r="DP322" s="326">
        <f t="shared" si="391"/>
        <v>0</v>
      </c>
      <c r="DQ322" s="329">
        <f t="shared" si="392"/>
        <v>0</v>
      </c>
      <c r="DR322" s="72"/>
      <c r="DS322" s="372">
        <v>309</v>
      </c>
      <c r="DT322" s="68">
        <f t="shared" si="374"/>
        <v>0</v>
      </c>
      <c r="DV322" s="68">
        <f t="shared" si="375"/>
        <v>0</v>
      </c>
      <c r="DX322" s="91"/>
      <c r="DZ322" s="68">
        <f t="shared" si="376"/>
        <v>0</v>
      </c>
      <c r="EA322" s="132"/>
      <c r="EB322" s="72">
        <f t="shared" si="377"/>
        <v>0</v>
      </c>
      <c r="EC322" s="132"/>
      <c r="ED322" s="72">
        <f t="shared" si="333"/>
        <v>0</v>
      </c>
      <c r="EF322" s="364">
        <f t="shared" si="393"/>
        <v>0</v>
      </c>
      <c r="EG322" s="95">
        <f t="shared" si="394"/>
        <v>0</v>
      </c>
      <c r="EH322" s="379">
        <f>(INDEX('30 year Cash Flow'!$H$50:$AK$50,1,'Monthly Loan Amortization'!A322)/12)*$DV$9</f>
        <v>0</v>
      </c>
      <c r="EI322" s="326">
        <f t="shared" si="395"/>
        <v>0</v>
      </c>
      <c r="EJ322" s="326">
        <f t="shared" si="400"/>
        <v>0</v>
      </c>
      <c r="EK322" s="326">
        <f t="shared" si="396"/>
        <v>0</v>
      </c>
      <c r="EL322" s="329">
        <f t="shared" si="403"/>
        <v>0</v>
      </c>
      <c r="EM322" s="329"/>
      <c r="EN322" s="372">
        <v>309</v>
      </c>
      <c r="EO322" s="95">
        <f t="shared" si="378"/>
        <v>0</v>
      </c>
      <c r="EP322" s="132"/>
      <c r="EQ322" s="95">
        <f t="shared" si="379"/>
        <v>0</v>
      </c>
      <c r="ER322" s="132"/>
      <c r="ES322" s="91"/>
      <c r="ET322" s="132"/>
      <c r="EU322" s="95">
        <f t="shared" si="380"/>
        <v>0</v>
      </c>
      <c r="EV322" s="132"/>
      <c r="EW322" s="327">
        <f t="shared" si="381"/>
        <v>0</v>
      </c>
      <c r="EX322" s="132"/>
      <c r="EY322" s="327">
        <f t="shared" si="334"/>
        <v>0</v>
      </c>
      <c r="EZ322" s="132"/>
      <c r="FA322" s="364">
        <f t="shared" si="397"/>
        <v>0</v>
      </c>
      <c r="FB322" s="95">
        <f t="shared" si="398"/>
        <v>0</v>
      </c>
      <c r="FC322" s="379">
        <f>(INDEX('30 year Cash Flow'!$H$50:$AK$50,1,'Monthly Loan Amortization'!A322)/12)*$EQ$9</f>
        <v>0</v>
      </c>
      <c r="FD322" s="326">
        <f t="shared" si="401"/>
        <v>0</v>
      </c>
      <c r="FE322" s="326">
        <f t="shared" si="402"/>
        <v>0</v>
      </c>
      <c r="FF322" s="326">
        <f t="shared" si="399"/>
        <v>0</v>
      </c>
      <c r="FG322" s="329">
        <f t="shared" si="404"/>
        <v>0</v>
      </c>
    </row>
    <row r="323" spans="1:163" x14ac:dyDescent="0.25">
      <c r="A323" s="132">
        <f t="shared" si="382"/>
        <v>26</v>
      </c>
      <c r="B323" s="71">
        <v>310</v>
      </c>
      <c r="C323" s="68">
        <f t="shared" si="335"/>
        <v>0</v>
      </c>
      <c r="E323" s="68">
        <f t="shared" si="336"/>
        <v>0</v>
      </c>
      <c r="G323" s="91"/>
      <c r="I323" s="68">
        <f t="shared" si="337"/>
        <v>0</v>
      </c>
      <c r="K323" s="72">
        <f t="shared" si="338"/>
        <v>0</v>
      </c>
      <c r="M323" s="72">
        <f t="shared" si="326"/>
        <v>0</v>
      </c>
      <c r="N323" s="66"/>
      <c r="O323" s="69"/>
      <c r="Q323" s="71">
        <v>310</v>
      </c>
      <c r="R323" s="68">
        <f t="shared" si="339"/>
        <v>0</v>
      </c>
      <c r="T323" s="68">
        <f t="shared" si="340"/>
        <v>0</v>
      </c>
      <c r="V323" s="91"/>
      <c r="X323" s="68">
        <f t="shared" si="341"/>
        <v>0</v>
      </c>
      <c r="Z323" s="72">
        <f t="shared" si="342"/>
        <v>0</v>
      </c>
      <c r="AB323" s="72" t="e">
        <f t="shared" si="327"/>
        <v>#REF!</v>
      </c>
      <c r="AD323" s="69"/>
      <c r="AF323" s="71">
        <v>310</v>
      </c>
      <c r="AG323" s="68">
        <f t="shared" si="343"/>
        <v>0</v>
      </c>
      <c r="AI323" s="68">
        <f t="shared" si="344"/>
        <v>0</v>
      </c>
      <c r="AK323" s="91"/>
      <c r="AM323" s="68">
        <f t="shared" si="345"/>
        <v>0</v>
      </c>
      <c r="AO323" s="72">
        <f t="shared" si="346"/>
        <v>0</v>
      </c>
      <c r="AQ323" s="72" t="e">
        <f t="shared" si="328"/>
        <v>#REF!</v>
      </c>
      <c r="AS323" s="69"/>
      <c r="AU323" s="71">
        <v>310</v>
      </c>
      <c r="AV323" s="68">
        <f t="shared" si="347"/>
        <v>0</v>
      </c>
      <c r="AX323" s="68">
        <f t="shared" si="348"/>
        <v>0</v>
      </c>
      <c r="AZ323" s="91"/>
      <c r="BB323" s="68">
        <f t="shared" si="349"/>
        <v>0</v>
      </c>
      <c r="BD323" s="72">
        <f t="shared" si="350"/>
        <v>0</v>
      </c>
      <c r="BF323" s="72" t="e">
        <f t="shared" si="329"/>
        <v>#REF!</v>
      </c>
      <c r="BG323" s="72"/>
      <c r="BH323" s="71">
        <v>310</v>
      </c>
      <c r="BI323" s="68">
        <f t="shared" si="351"/>
        <v>0</v>
      </c>
      <c r="BJ323" s="132"/>
      <c r="BK323" s="68">
        <f t="shared" si="352"/>
        <v>0</v>
      </c>
      <c r="BL323" s="132"/>
      <c r="BM323" s="91"/>
      <c r="BN323" s="132"/>
      <c r="BO323" s="68">
        <f t="shared" si="353"/>
        <v>0</v>
      </c>
      <c r="BP323" s="132"/>
      <c r="BQ323" s="72">
        <f t="shared" si="354"/>
        <v>0</v>
      </c>
      <c r="BR323" s="132"/>
      <c r="BS323" s="72">
        <f t="shared" si="330"/>
        <v>0</v>
      </c>
      <c r="BT323" s="72"/>
      <c r="BU323" s="326">
        <f t="shared" si="383"/>
        <v>0</v>
      </c>
      <c r="BV323" s="326">
        <f t="shared" si="355"/>
        <v>0</v>
      </c>
      <c r="BW323" s="326">
        <f t="shared" si="356"/>
        <v>0</v>
      </c>
      <c r="BX323" s="326">
        <f t="shared" si="357"/>
        <v>0</v>
      </c>
      <c r="BY323" s="326">
        <f t="shared" si="358"/>
        <v>0</v>
      </c>
      <c r="BZ323" s="326">
        <f t="shared" si="384"/>
        <v>0</v>
      </c>
      <c r="CA323" s="329">
        <f t="shared" si="359"/>
        <v>0</v>
      </c>
      <c r="CB323" s="132"/>
      <c r="CC323" s="71">
        <v>310</v>
      </c>
      <c r="CD323" s="68">
        <f t="shared" si="360"/>
        <v>0</v>
      </c>
      <c r="CE323" s="132"/>
      <c r="CF323" s="68">
        <f t="shared" si="361"/>
        <v>0</v>
      </c>
      <c r="CG323" s="132"/>
      <c r="CH323" s="91"/>
      <c r="CI323" s="132"/>
      <c r="CJ323" s="68">
        <f t="shared" si="362"/>
        <v>0</v>
      </c>
      <c r="CK323" s="132"/>
      <c r="CL323" s="72">
        <f t="shared" si="363"/>
        <v>0</v>
      </c>
      <c r="CM323" s="132"/>
      <c r="CN323" s="72">
        <f t="shared" si="331"/>
        <v>0</v>
      </c>
      <c r="CO323" s="132"/>
      <c r="CP323" s="326">
        <f t="shared" si="385"/>
        <v>0</v>
      </c>
      <c r="CQ323" s="326">
        <f t="shared" si="386"/>
        <v>0</v>
      </c>
      <c r="CR323" s="326">
        <f t="shared" si="387"/>
        <v>0</v>
      </c>
      <c r="CS323" s="326">
        <f t="shared" si="364"/>
        <v>0</v>
      </c>
      <c r="CT323" s="326">
        <f t="shared" si="365"/>
        <v>0</v>
      </c>
      <c r="CU323" s="326">
        <f t="shared" si="388"/>
        <v>0</v>
      </c>
      <c r="CV323" s="329">
        <f t="shared" si="366"/>
        <v>0</v>
      </c>
      <c r="CW323" s="69"/>
      <c r="CX323" s="71">
        <v>310</v>
      </c>
      <c r="CY323" s="68">
        <f t="shared" si="367"/>
        <v>0</v>
      </c>
      <c r="CZ323" s="132"/>
      <c r="DA323" s="68">
        <f t="shared" si="368"/>
        <v>0</v>
      </c>
      <c r="DB323" s="132"/>
      <c r="DC323" s="91"/>
      <c r="DD323" s="132"/>
      <c r="DE323" s="68">
        <f t="shared" si="369"/>
        <v>0</v>
      </c>
      <c r="DF323" s="132"/>
      <c r="DG323" s="72">
        <f t="shared" si="370"/>
        <v>0</v>
      </c>
      <c r="DH323" s="132"/>
      <c r="DI323" s="72">
        <f t="shared" si="332"/>
        <v>0</v>
      </c>
      <c r="DJ323" s="72"/>
      <c r="DK323" s="326">
        <f t="shared" si="389"/>
        <v>0</v>
      </c>
      <c r="DL323" s="326">
        <f t="shared" si="390"/>
        <v>0</v>
      </c>
      <c r="DM323" s="326">
        <f t="shared" si="371"/>
        <v>0</v>
      </c>
      <c r="DN323" s="326">
        <f t="shared" si="372"/>
        <v>0</v>
      </c>
      <c r="DO323" s="326">
        <f t="shared" si="373"/>
        <v>0</v>
      </c>
      <c r="DP323" s="326">
        <f t="shared" si="391"/>
        <v>0</v>
      </c>
      <c r="DQ323" s="329">
        <f t="shared" si="392"/>
        <v>0</v>
      </c>
      <c r="DR323" s="72"/>
      <c r="DS323" s="372">
        <v>310</v>
      </c>
      <c r="DT323" s="68">
        <f t="shared" si="374"/>
        <v>0</v>
      </c>
      <c r="DV323" s="68">
        <f t="shared" si="375"/>
        <v>0</v>
      </c>
      <c r="DX323" s="91"/>
      <c r="DZ323" s="68">
        <f t="shared" si="376"/>
        <v>0</v>
      </c>
      <c r="EA323" s="132"/>
      <c r="EB323" s="72">
        <f t="shared" si="377"/>
        <v>0</v>
      </c>
      <c r="EC323" s="132"/>
      <c r="ED323" s="72">
        <f t="shared" si="333"/>
        <v>0</v>
      </c>
      <c r="EF323" s="364">
        <f t="shared" si="393"/>
        <v>0</v>
      </c>
      <c r="EG323" s="95">
        <f t="shared" si="394"/>
        <v>0</v>
      </c>
      <c r="EH323" s="379">
        <f>(INDEX('30 year Cash Flow'!$H$50:$AK$50,1,'Monthly Loan Amortization'!A323)/12)*$DV$9</f>
        <v>0</v>
      </c>
      <c r="EI323" s="326">
        <f t="shared" si="395"/>
        <v>0</v>
      </c>
      <c r="EJ323" s="326">
        <f t="shared" si="400"/>
        <v>0</v>
      </c>
      <c r="EK323" s="326">
        <f t="shared" si="396"/>
        <v>0</v>
      </c>
      <c r="EL323" s="329">
        <f t="shared" si="403"/>
        <v>0</v>
      </c>
      <c r="EM323" s="329"/>
      <c r="EN323" s="372">
        <v>310</v>
      </c>
      <c r="EO323" s="95">
        <f t="shared" si="378"/>
        <v>0</v>
      </c>
      <c r="EP323" s="132"/>
      <c r="EQ323" s="95">
        <f t="shared" si="379"/>
        <v>0</v>
      </c>
      <c r="ER323" s="132"/>
      <c r="ES323" s="91"/>
      <c r="ET323" s="132"/>
      <c r="EU323" s="95">
        <f t="shared" si="380"/>
        <v>0</v>
      </c>
      <c r="EV323" s="132"/>
      <c r="EW323" s="327">
        <f t="shared" si="381"/>
        <v>0</v>
      </c>
      <c r="EX323" s="132"/>
      <c r="EY323" s="327">
        <f t="shared" si="334"/>
        <v>0</v>
      </c>
      <c r="EZ323" s="132"/>
      <c r="FA323" s="364">
        <f t="shared" si="397"/>
        <v>0</v>
      </c>
      <c r="FB323" s="95">
        <f t="shared" si="398"/>
        <v>0</v>
      </c>
      <c r="FC323" s="379">
        <f>(INDEX('30 year Cash Flow'!$H$50:$AK$50,1,'Monthly Loan Amortization'!A323)/12)*$EQ$9</f>
        <v>0</v>
      </c>
      <c r="FD323" s="326">
        <f t="shared" si="401"/>
        <v>0</v>
      </c>
      <c r="FE323" s="326">
        <f t="shared" si="402"/>
        <v>0</v>
      </c>
      <c r="FF323" s="326">
        <f t="shared" si="399"/>
        <v>0</v>
      </c>
      <c r="FG323" s="329">
        <f t="shared" si="404"/>
        <v>0</v>
      </c>
    </row>
    <row r="324" spans="1:163" x14ac:dyDescent="0.25">
      <c r="A324" s="132">
        <f t="shared" si="382"/>
        <v>26</v>
      </c>
      <c r="B324" s="71">
        <v>311</v>
      </c>
      <c r="C324" s="68">
        <f t="shared" si="335"/>
        <v>0</v>
      </c>
      <c r="E324" s="68">
        <f t="shared" si="336"/>
        <v>0</v>
      </c>
      <c r="G324" s="91"/>
      <c r="I324" s="68">
        <f t="shared" si="337"/>
        <v>0</v>
      </c>
      <c r="K324" s="72">
        <f t="shared" si="338"/>
        <v>0</v>
      </c>
      <c r="M324" s="72">
        <f t="shared" si="326"/>
        <v>0</v>
      </c>
      <c r="N324" s="66"/>
      <c r="O324" s="69"/>
      <c r="Q324" s="71">
        <v>311</v>
      </c>
      <c r="R324" s="68">
        <f t="shared" si="339"/>
        <v>0</v>
      </c>
      <c r="T324" s="68">
        <f t="shared" si="340"/>
        <v>0</v>
      </c>
      <c r="V324" s="91"/>
      <c r="X324" s="68">
        <f t="shared" si="341"/>
        <v>0</v>
      </c>
      <c r="Z324" s="72">
        <f t="shared" si="342"/>
        <v>0</v>
      </c>
      <c r="AB324" s="72" t="e">
        <f t="shared" si="327"/>
        <v>#REF!</v>
      </c>
      <c r="AD324" s="69"/>
      <c r="AF324" s="71">
        <v>311</v>
      </c>
      <c r="AG324" s="68">
        <f t="shared" si="343"/>
        <v>0</v>
      </c>
      <c r="AI324" s="68">
        <f t="shared" si="344"/>
        <v>0</v>
      </c>
      <c r="AK324" s="91"/>
      <c r="AM324" s="68">
        <f t="shared" si="345"/>
        <v>0</v>
      </c>
      <c r="AO324" s="72">
        <f t="shared" si="346"/>
        <v>0</v>
      </c>
      <c r="AQ324" s="72" t="e">
        <f t="shared" si="328"/>
        <v>#REF!</v>
      </c>
      <c r="AS324" s="69"/>
      <c r="AU324" s="71">
        <v>311</v>
      </c>
      <c r="AV324" s="68">
        <f t="shared" si="347"/>
        <v>0</v>
      </c>
      <c r="AX324" s="68">
        <f t="shared" si="348"/>
        <v>0</v>
      </c>
      <c r="AZ324" s="91"/>
      <c r="BB324" s="68">
        <f t="shared" si="349"/>
        <v>0</v>
      </c>
      <c r="BD324" s="72">
        <f t="shared" si="350"/>
        <v>0</v>
      </c>
      <c r="BF324" s="72" t="e">
        <f t="shared" si="329"/>
        <v>#REF!</v>
      </c>
      <c r="BG324" s="72"/>
      <c r="BH324" s="71">
        <v>311</v>
      </c>
      <c r="BI324" s="68">
        <f t="shared" si="351"/>
        <v>0</v>
      </c>
      <c r="BJ324" s="132"/>
      <c r="BK324" s="68">
        <f t="shared" si="352"/>
        <v>0</v>
      </c>
      <c r="BL324" s="132"/>
      <c r="BM324" s="91"/>
      <c r="BN324" s="132"/>
      <c r="BO324" s="68">
        <f t="shared" si="353"/>
        <v>0</v>
      </c>
      <c r="BP324" s="132"/>
      <c r="BQ324" s="72">
        <f t="shared" si="354"/>
        <v>0</v>
      </c>
      <c r="BR324" s="132"/>
      <c r="BS324" s="72">
        <f t="shared" si="330"/>
        <v>0</v>
      </c>
      <c r="BT324" s="72"/>
      <c r="BU324" s="326">
        <f t="shared" si="383"/>
        <v>0</v>
      </c>
      <c r="BV324" s="326">
        <f t="shared" si="355"/>
        <v>0</v>
      </c>
      <c r="BW324" s="326">
        <f t="shared" si="356"/>
        <v>0</v>
      </c>
      <c r="BX324" s="326">
        <f t="shared" si="357"/>
        <v>0</v>
      </c>
      <c r="BY324" s="326">
        <f t="shared" si="358"/>
        <v>0</v>
      </c>
      <c r="BZ324" s="326">
        <f t="shared" si="384"/>
        <v>0</v>
      </c>
      <c r="CA324" s="329">
        <f t="shared" si="359"/>
        <v>0</v>
      </c>
      <c r="CB324" s="132"/>
      <c r="CC324" s="71">
        <v>311</v>
      </c>
      <c r="CD324" s="68">
        <f t="shared" si="360"/>
        <v>0</v>
      </c>
      <c r="CE324" s="132"/>
      <c r="CF324" s="68">
        <f t="shared" si="361"/>
        <v>0</v>
      </c>
      <c r="CG324" s="132"/>
      <c r="CH324" s="91"/>
      <c r="CI324" s="132"/>
      <c r="CJ324" s="68">
        <f t="shared" si="362"/>
        <v>0</v>
      </c>
      <c r="CK324" s="132"/>
      <c r="CL324" s="72">
        <f t="shared" si="363"/>
        <v>0</v>
      </c>
      <c r="CM324" s="132"/>
      <c r="CN324" s="72">
        <f t="shared" si="331"/>
        <v>0</v>
      </c>
      <c r="CO324" s="132"/>
      <c r="CP324" s="326">
        <f t="shared" si="385"/>
        <v>0</v>
      </c>
      <c r="CQ324" s="326">
        <f t="shared" si="386"/>
        <v>0</v>
      </c>
      <c r="CR324" s="326">
        <f t="shared" si="387"/>
        <v>0</v>
      </c>
      <c r="CS324" s="326">
        <f t="shared" si="364"/>
        <v>0</v>
      </c>
      <c r="CT324" s="326">
        <f t="shared" si="365"/>
        <v>0</v>
      </c>
      <c r="CU324" s="326">
        <f t="shared" si="388"/>
        <v>0</v>
      </c>
      <c r="CV324" s="329">
        <f t="shared" si="366"/>
        <v>0</v>
      </c>
      <c r="CW324" s="69"/>
      <c r="CX324" s="71">
        <v>311</v>
      </c>
      <c r="CY324" s="68">
        <f t="shared" si="367"/>
        <v>0</v>
      </c>
      <c r="CZ324" s="132"/>
      <c r="DA324" s="68">
        <f t="shared" si="368"/>
        <v>0</v>
      </c>
      <c r="DB324" s="132"/>
      <c r="DC324" s="91"/>
      <c r="DD324" s="132"/>
      <c r="DE324" s="68">
        <f t="shared" si="369"/>
        <v>0</v>
      </c>
      <c r="DF324" s="132"/>
      <c r="DG324" s="72">
        <f t="shared" si="370"/>
        <v>0</v>
      </c>
      <c r="DH324" s="132"/>
      <c r="DI324" s="72">
        <f t="shared" si="332"/>
        <v>0</v>
      </c>
      <c r="DJ324" s="72"/>
      <c r="DK324" s="326">
        <f t="shared" si="389"/>
        <v>0</v>
      </c>
      <c r="DL324" s="326">
        <f t="shared" si="390"/>
        <v>0</v>
      </c>
      <c r="DM324" s="326">
        <f t="shared" si="371"/>
        <v>0</v>
      </c>
      <c r="DN324" s="326">
        <f t="shared" si="372"/>
        <v>0</v>
      </c>
      <c r="DO324" s="326">
        <f t="shared" si="373"/>
        <v>0</v>
      </c>
      <c r="DP324" s="326">
        <f t="shared" si="391"/>
        <v>0</v>
      </c>
      <c r="DQ324" s="329">
        <f t="shared" si="392"/>
        <v>0</v>
      </c>
      <c r="DR324" s="72"/>
      <c r="DS324" s="372">
        <v>311</v>
      </c>
      <c r="DT324" s="68">
        <f t="shared" si="374"/>
        <v>0</v>
      </c>
      <c r="DV324" s="68">
        <f t="shared" si="375"/>
        <v>0</v>
      </c>
      <c r="DX324" s="91"/>
      <c r="DZ324" s="68">
        <f t="shared" si="376"/>
        <v>0</v>
      </c>
      <c r="EA324" s="132"/>
      <c r="EB324" s="72">
        <f t="shared" si="377"/>
        <v>0</v>
      </c>
      <c r="EC324" s="132"/>
      <c r="ED324" s="72">
        <f t="shared" si="333"/>
        <v>0</v>
      </c>
      <c r="EF324" s="364">
        <f t="shared" si="393"/>
        <v>0</v>
      </c>
      <c r="EG324" s="95">
        <f t="shared" si="394"/>
        <v>0</v>
      </c>
      <c r="EH324" s="379">
        <f>(INDEX('30 year Cash Flow'!$H$50:$AK$50,1,'Monthly Loan Amortization'!A324)/12)*$DV$9</f>
        <v>0</v>
      </c>
      <c r="EI324" s="326">
        <f t="shared" si="395"/>
        <v>0</v>
      </c>
      <c r="EJ324" s="326">
        <f t="shared" si="400"/>
        <v>0</v>
      </c>
      <c r="EK324" s="326">
        <f t="shared" si="396"/>
        <v>0</v>
      </c>
      <c r="EL324" s="329">
        <f t="shared" si="403"/>
        <v>0</v>
      </c>
      <c r="EM324" s="329"/>
      <c r="EN324" s="372">
        <v>311</v>
      </c>
      <c r="EO324" s="95">
        <f t="shared" si="378"/>
        <v>0</v>
      </c>
      <c r="EP324" s="132"/>
      <c r="EQ324" s="95">
        <f t="shared" si="379"/>
        <v>0</v>
      </c>
      <c r="ER324" s="132"/>
      <c r="ES324" s="91"/>
      <c r="ET324" s="132"/>
      <c r="EU324" s="95">
        <f t="shared" si="380"/>
        <v>0</v>
      </c>
      <c r="EV324" s="132"/>
      <c r="EW324" s="327">
        <f t="shared" si="381"/>
        <v>0</v>
      </c>
      <c r="EX324" s="132"/>
      <c r="EY324" s="327">
        <f t="shared" si="334"/>
        <v>0</v>
      </c>
      <c r="EZ324" s="132"/>
      <c r="FA324" s="364">
        <f t="shared" si="397"/>
        <v>0</v>
      </c>
      <c r="FB324" s="95">
        <f t="shared" si="398"/>
        <v>0</v>
      </c>
      <c r="FC324" s="379">
        <f>(INDEX('30 year Cash Flow'!$H$50:$AK$50,1,'Monthly Loan Amortization'!A324)/12)*$EQ$9</f>
        <v>0</v>
      </c>
      <c r="FD324" s="326">
        <f t="shared" si="401"/>
        <v>0</v>
      </c>
      <c r="FE324" s="326">
        <f t="shared" si="402"/>
        <v>0</v>
      </c>
      <c r="FF324" s="326">
        <f t="shared" si="399"/>
        <v>0</v>
      </c>
      <c r="FG324" s="329">
        <f t="shared" si="404"/>
        <v>0</v>
      </c>
    </row>
    <row r="325" spans="1:163" x14ac:dyDescent="0.25">
      <c r="A325" s="132">
        <f t="shared" si="382"/>
        <v>26</v>
      </c>
      <c r="B325" s="71">
        <v>312</v>
      </c>
      <c r="C325" s="68">
        <f t="shared" si="335"/>
        <v>0</v>
      </c>
      <c r="E325" s="68">
        <f t="shared" si="336"/>
        <v>0</v>
      </c>
      <c r="G325" s="91"/>
      <c r="I325" s="68">
        <f t="shared" si="337"/>
        <v>0</v>
      </c>
      <c r="K325" s="72">
        <f t="shared" si="338"/>
        <v>0</v>
      </c>
      <c r="M325" s="72">
        <f t="shared" si="326"/>
        <v>0</v>
      </c>
      <c r="N325" s="66"/>
      <c r="O325" s="69"/>
      <c r="Q325" s="71">
        <v>312</v>
      </c>
      <c r="R325" s="68">
        <f t="shared" si="339"/>
        <v>0</v>
      </c>
      <c r="T325" s="68">
        <f t="shared" si="340"/>
        <v>0</v>
      </c>
      <c r="V325" s="91"/>
      <c r="X325" s="68">
        <f t="shared" si="341"/>
        <v>0</v>
      </c>
      <c r="Z325" s="72">
        <f t="shared" si="342"/>
        <v>0</v>
      </c>
      <c r="AB325" s="72" t="e">
        <f t="shared" si="327"/>
        <v>#REF!</v>
      </c>
      <c r="AD325" s="69"/>
      <c r="AF325" s="71">
        <v>312</v>
      </c>
      <c r="AG325" s="68">
        <f t="shared" si="343"/>
        <v>0</v>
      </c>
      <c r="AI325" s="68">
        <f t="shared" si="344"/>
        <v>0</v>
      </c>
      <c r="AK325" s="91"/>
      <c r="AM325" s="68">
        <f t="shared" si="345"/>
        <v>0</v>
      </c>
      <c r="AO325" s="72">
        <f t="shared" si="346"/>
        <v>0</v>
      </c>
      <c r="AQ325" s="72" t="e">
        <f t="shared" si="328"/>
        <v>#REF!</v>
      </c>
      <c r="AS325" s="69"/>
      <c r="AU325" s="71">
        <v>312</v>
      </c>
      <c r="AV325" s="68">
        <f t="shared" si="347"/>
        <v>0</v>
      </c>
      <c r="AX325" s="68">
        <f t="shared" si="348"/>
        <v>0</v>
      </c>
      <c r="AZ325" s="91"/>
      <c r="BB325" s="68">
        <f t="shared" si="349"/>
        <v>0</v>
      </c>
      <c r="BD325" s="72">
        <f t="shared" si="350"/>
        <v>0</v>
      </c>
      <c r="BF325" s="72" t="e">
        <f t="shared" si="329"/>
        <v>#REF!</v>
      </c>
      <c r="BG325" s="72"/>
      <c r="BH325" s="71">
        <v>312</v>
      </c>
      <c r="BI325" s="68">
        <f t="shared" si="351"/>
        <v>0</v>
      </c>
      <c r="BJ325" s="132"/>
      <c r="BK325" s="68">
        <f t="shared" si="352"/>
        <v>0</v>
      </c>
      <c r="BL325" s="132"/>
      <c r="BM325" s="91"/>
      <c r="BN325" s="132"/>
      <c r="BO325" s="68">
        <f t="shared" si="353"/>
        <v>0</v>
      </c>
      <c r="BP325" s="132"/>
      <c r="BQ325" s="72">
        <f t="shared" si="354"/>
        <v>0</v>
      </c>
      <c r="BR325" s="132"/>
      <c r="BS325" s="72">
        <f t="shared" si="330"/>
        <v>0</v>
      </c>
      <c r="BT325" s="72"/>
      <c r="BU325" s="326">
        <f t="shared" si="383"/>
        <v>0</v>
      </c>
      <c r="BV325" s="326">
        <f t="shared" si="355"/>
        <v>0</v>
      </c>
      <c r="BW325" s="326">
        <f t="shared" si="356"/>
        <v>0</v>
      </c>
      <c r="BX325" s="326">
        <f t="shared" si="357"/>
        <v>0</v>
      </c>
      <c r="BY325" s="326">
        <f t="shared" si="358"/>
        <v>0</v>
      </c>
      <c r="BZ325" s="326">
        <f t="shared" si="384"/>
        <v>0</v>
      </c>
      <c r="CA325" s="329">
        <f t="shared" si="359"/>
        <v>0</v>
      </c>
      <c r="CB325" s="132"/>
      <c r="CC325" s="71">
        <v>312</v>
      </c>
      <c r="CD325" s="68">
        <f t="shared" si="360"/>
        <v>0</v>
      </c>
      <c r="CE325" s="132"/>
      <c r="CF325" s="68">
        <f t="shared" si="361"/>
        <v>0</v>
      </c>
      <c r="CG325" s="132"/>
      <c r="CH325" s="91"/>
      <c r="CI325" s="132"/>
      <c r="CJ325" s="68">
        <f t="shared" si="362"/>
        <v>0</v>
      </c>
      <c r="CK325" s="132"/>
      <c r="CL325" s="72">
        <f t="shared" si="363"/>
        <v>0</v>
      </c>
      <c r="CM325" s="132"/>
      <c r="CN325" s="72">
        <f t="shared" si="331"/>
        <v>0</v>
      </c>
      <c r="CO325" s="132"/>
      <c r="CP325" s="326">
        <f t="shared" si="385"/>
        <v>0</v>
      </c>
      <c r="CQ325" s="326">
        <f t="shared" si="386"/>
        <v>0</v>
      </c>
      <c r="CR325" s="326">
        <f t="shared" si="387"/>
        <v>0</v>
      </c>
      <c r="CS325" s="326">
        <f t="shared" si="364"/>
        <v>0</v>
      </c>
      <c r="CT325" s="326">
        <f t="shared" si="365"/>
        <v>0</v>
      </c>
      <c r="CU325" s="326">
        <f t="shared" si="388"/>
        <v>0</v>
      </c>
      <c r="CV325" s="329">
        <f t="shared" si="366"/>
        <v>0</v>
      </c>
      <c r="CW325" s="69"/>
      <c r="CX325" s="71">
        <v>312</v>
      </c>
      <c r="CY325" s="68">
        <f t="shared" si="367"/>
        <v>0</v>
      </c>
      <c r="CZ325" s="132"/>
      <c r="DA325" s="68">
        <f t="shared" si="368"/>
        <v>0</v>
      </c>
      <c r="DB325" s="132"/>
      <c r="DC325" s="91"/>
      <c r="DD325" s="132"/>
      <c r="DE325" s="68">
        <f t="shared" si="369"/>
        <v>0</v>
      </c>
      <c r="DF325" s="132"/>
      <c r="DG325" s="72">
        <f t="shared" si="370"/>
        <v>0</v>
      </c>
      <c r="DH325" s="132"/>
      <c r="DI325" s="72">
        <f t="shared" si="332"/>
        <v>0</v>
      </c>
      <c r="DJ325" s="72"/>
      <c r="DK325" s="326">
        <f t="shared" si="389"/>
        <v>0</v>
      </c>
      <c r="DL325" s="326">
        <f t="shared" si="390"/>
        <v>0</v>
      </c>
      <c r="DM325" s="326">
        <f t="shared" si="371"/>
        <v>0</v>
      </c>
      <c r="DN325" s="326">
        <f t="shared" si="372"/>
        <v>0</v>
      </c>
      <c r="DO325" s="326">
        <f t="shared" si="373"/>
        <v>0</v>
      </c>
      <c r="DP325" s="326">
        <f t="shared" si="391"/>
        <v>0</v>
      </c>
      <c r="DQ325" s="329">
        <f t="shared" si="392"/>
        <v>0</v>
      </c>
      <c r="DR325" s="72"/>
      <c r="DS325" s="372">
        <v>312</v>
      </c>
      <c r="DT325" s="68">
        <f t="shared" si="374"/>
        <v>0</v>
      </c>
      <c r="DV325" s="68">
        <f t="shared" si="375"/>
        <v>0</v>
      </c>
      <c r="DX325" s="91"/>
      <c r="DZ325" s="68">
        <f t="shared" si="376"/>
        <v>0</v>
      </c>
      <c r="EA325" s="132"/>
      <c r="EB325" s="72">
        <f t="shared" si="377"/>
        <v>0</v>
      </c>
      <c r="EC325" s="132"/>
      <c r="ED325" s="72">
        <f t="shared" si="333"/>
        <v>0</v>
      </c>
      <c r="EF325" s="364">
        <f t="shared" si="393"/>
        <v>0</v>
      </c>
      <c r="EG325" s="95">
        <f t="shared" si="394"/>
        <v>0</v>
      </c>
      <c r="EH325" s="379">
        <f>(INDEX('30 year Cash Flow'!$H$50:$AK$50,1,'Monthly Loan Amortization'!A325)/12)*$DV$9</f>
        <v>0</v>
      </c>
      <c r="EI325" s="326">
        <f t="shared" si="395"/>
        <v>0</v>
      </c>
      <c r="EJ325" s="326">
        <f t="shared" si="400"/>
        <v>0</v>
      </c>
      <c r="EK325" s="326">
        <f t="shared" si="396"/>
        <v>0</v>
      </c>
      <c r="EL325" s="329">
        <f t="shared" si="403"/>
        <v>0</v>
      </c>
      <c r="EM325" s="329"/>
      <c r="EN325" s="372">
        <v>312</v>
      </c>
      <c r="EO325" s="95">
        <f t="shared" si="378"/>
        <v>0</v>
      </c>
      <c r="EP325" s="132"/>
      <c r="EQ325" s="95">
        <f t="shared" si="379"/>
        <v>0</v>
      </c>
      <c r="ER325" s="132"/>
      <c r="ES325" s="91"/>
      <c r="ET325" s="132"/>
      <c r="EU325" s="95">
        <f t="shared" si="380"/>
        <v>0</v>
      </c>
      <c r="EV325" s="132"/>
      <c r="EW325" s="327">
        <f t="shared" si="381"/>
        <v>0</v>
      </c>
      <c r="EX325" s="132"/>
      <c r="EY325" s="327">
        <f t="shared" si="334"/>
        <v>0</v>
      </c>
      <c r="EZ325" s="132"/>
      <c r="FA325" s="364">
        <f t="shared" si="397"/>
        <v>0</v>
      </c>
      <c r="FB325" s="95">
        <f t="shared" si="398"/>
        <v>0</v>
      </c>
      <c r="FC325" s="379">
        <f>(INDEX('30 year Cash Flow'!$H$50:$AK$50,1,'Monthly Loan Amortization'!A325)/12)*$EQ$9</f>
        <v>0</v>
      </c>
      <c r="FD325" s="326">
        <f t="shared" si="401"/>
        <v>0</v>
      </c>
      <c r="FE325" s="326">
        <f t="shared" si="402"/>
        <v>0</v>
      </c>
      <c r="FF325" s="326">
        <f t="shared" si="399"/>
        <v>0</v>
      </c>
      <c r="FG325" s="329">
        <f t="shared" si="404"/>
        <v>0</v>
      </c>
    </row>
    <row r="326" spans="1:163" x14ac:dyDescent="0.25">
      <c r="A326" s="132">
        <f t="shared" si="382"/>
        <v>27</v>
      </c>
      <c r="B326" s="71">
        <v>313</v>
      </c>
      <c r="C326" s="68">
        <f t="shared" si="335"/>
        <v>0</v>
      </c>
      <c r="E326" s="68">
        <f t="shared" si="336"/>
        <v>0</v>
      </c>
      <c r="G326" s="91"/>
      <c r="I326" s="68">
        <f t="shared" si="337"/>
        <v>0</v>
      </c>
      <c r="K326" s="72">
        <f t="shared" si="338"/>
        <v>0</v>
      </c>
      <c r="M326" s="72">
        <f t="shared" si="326"/>
        <v>0</v>
      </c>
      <c r="N326" s="66"/>
      <c r="O326" s="69"/>
      <c r="Q326" s="71">
        <v>313</v>
      </c>
      <c r="R326" s="68">
        <f t="shared" si="339"/>
        <v>0</v>
      </c>
      <c r="T326" s="68">
        <f t="shared" si="340"/>
        <v>0</v>
      </c>
      <c r="V326" s="91"/>
      <c r="X326" s="68">
        <f t="shared" si="341"/>
        <v>0</v>
      </c>
      <c r="Z326" s="72">
        <f t="shared" si="342"/>
        <v>0</v>
      </c>
      <c r="AB326" s="72" t="e">
        <f t="shared" si="327"/>
        <v>#REF!</v>
      </c>
      <c r="AD326" s="69"/>
      <c r="AF326" s="71">
        <v>313</v>
      </c>
      <c r="AG326" s="68">
        <f t="shared" si="343"/>
        <v>0</v>
      </c>
      <c r="AI326" s="68">
        <f t="shared" si="344"/>
        <v>0</v>
      </c>
      <c r="AK326" s="91"/>
      <c r="AM326" s="68">
        <f t="shared" si="345"/>
        <v>0</v>
      </c>
      <c r="AO326" s="72">
        <f t="shared" si="346"/>
        <v>0</v>
      </c>
      <c r="AQ326" s="72" t="e">
        <f t="shared" si="328"/>
        <v>#REF!</v>
      </c>
      <c r="AS326" s="69"/>
      <c r="AU326" s="71">
        <v>313</v>
      </c>
      <c r="AV326" s="68">
        <f t="shared" si="347"/>
        <v>0</v>
      </c>
      <c r="AX326" s="68">
        <f t="shared" si="348"/>
        <v>0</v>
      </c>
      <c r="AZ326" s="91"/>
      <c r="BB326" s="68">
        <f t="shared" si="349"/>
        <v>0</v>
      </c>
      <c r="BD326" s="72">
        <f t="shared" si="350"/>
        <v>0</v>
      </c>
      <c r="BF326" s="72" t="e">
        <f t="shared" si="329"/>
        <v>#REF!</v>
      </c>
      <c r="BG326" s="72"/>
      <c r="BH326" s="71">
        <v>313</v>
      </c>
      <c r="BI326" s="68">
        <f t="shared" si="351"/>
        <v>0</v>
      </c>
      <c r="BJ326" s="132"/>
      <c r="BK326" s="68">
        <f t="shared" si="352"/>
        <v>0</v>
      </c>
      <c r="BL326" s="132"/>
      <c r="BM326" s="91"/>
      <c r="BN326" s="132"/>
      <c r="BO326" s="68">
        <f t="shared" si="353"/>
        <v>0</v>
      </c>
      <c r="BP326" s="132"/>
      <c r="BQ326" s="72">
        <f t="shared" si="354"/>
        <v>0</v>
      </c>
      <c r="BR326" s="132"/>
      <c r="BS326" s="72">
        <f t="shared" si="330"/>
        <v>0</v>
      </c>
      <c r="BT326" s="72"/>
      <c r="BU326" s="326">
        <f t="shared" si="383"/>
        <v>0</v>
      </c>
      <c r="BV326" s="326">
        <f t="shared" si="355"/>
        <v>0</v>
      </c>
      <c r="BW326" s="326">
        <f t="shared" si="356"/>
        <v>0</v>
      </c>
      <c r="BX326" s="326">
        <f t="shared" si="357"/>
        <v>0</v>
      </c>
      <c r="BY326" s="326">
        <f t="shared" si="358"/>
        <v>0</v>
      </c>
      <c r="BZ326" s="326">
        <f t="shared" si="384"/>
        <v>0</v>
      </c>
      <c r="CA326" s="329">
        <f t="shared" si="359"/>
        <v>0</v>
      </c>
      <c r="CB326" s="132"/>
      <c r="CC326" s="71">
        <v>313</v>
      </c>
      <c r="CD326" s="68">
        <f t="shared" si="360"/>
        <v>0</v>
      </c>
      <c r="CE326" s="132"/>
      <c r="CF326" s="68">
        <f t="shared" si="361"/>
        <v>0</v>
      </c>
      <c r="CG326" s="132"/>
      <c r="CH326" s="91"/>
      <c r="CI326" s="132"/>
      <c r="CJ326" s="68">
        <f t="shared" si="362"/>
        <v>0</v>
      </c>
      <c r="CK326" s="132"/>
      <c r="CL326" s="72">
        <f t="shared" si="363"/>
        <v>0</v>
      </c>
      <c r="CM326" s="132"/>
      <c r="CN326" s="72">
        <f t="shared" si="331"/>
        <v>0</v>
      </c>
      <c r="CO326" s="132"/>
      <c r="CP326" s="326">
        <f t="shared" si="385"/>
        <v>0</v>
      </c>
      <c r="CQ326" s="326">
        <f t="shared" si="386"/>
        <v>0</v>
      </c>
      <c r="CR326" s="326">
        <f t="shared" si="387"/>
        <v>0</v>
      </c>
      <c r="CS326" s="326">
        <f t="shared" si="364"/>
        <v>0</v>
      </c>
      <c r="CT326" s="326">
        <f t="shared" si="365"/>
        <v>0</v>
      </c>
      <c r="CU326" s="326">
        <f t="shared" si="388"/>
        <v>0</v>
      </c>
      <c r="CV326" s="329">
        <f t="shared" si="366"/>
        <v>0</v>
      </c>
      <c r="CW326" s="69"/>
      <c r="CX326" s="71">
        <v>313</v>
      </c>
      <c r="CY326" s="68">
        <f t="shared" si="367"/>
        <v>0</v>
      </c>
      <c r="CZ326" s="132"/>
      <c r="DA326" s="68">
        <f t="shared" si="368"/>
        <v>0</v>
      </c>
      <c r="DB326" s="132"/>
      <c r="DC326" s="91"/>
      <c r="DD326" s="132"/>
      <c r="DE326" s="68">
        <f t="shared" si="369"/>
        <v>0</v>
      </c>
      <c r="DF326" s="132"/>
      <c r="DG326" s="72">
        <f t="shared" si="370"/>
        <v>0</v>
      </c>
      <c r="DH326" s="132"/>
      <c r="DI326" s="72">
        <f t="shared" si="332"/>
        <v>0</v>
      </c>
      <c r="DJ326" s="72"/>
      <c r="DK326" s="326">
        <f t="shared" si="389"/>
        <v>0</v>
      </c>
      <c r="DL326" s="326">
        <f t="shared" si="390"/>
        <v>0</v>
      </c>
      <c r="DM326" s="326">
        <f t="shared" si="371"/>
        <v>0</v>
      </c>
      <c r="DN326" s="326">
        <f t="shared" si="372"/>
        <v>0</v>
      </c>
      <c r="DO326" s="326">
        <f t="shared" si="373"/>
        <v>0</v>
      </c>
      <c r="DP326" s="326">
        <f t="shared" si="391"/>
        <v>0</v>
      </c>
      <c r="DQ326" s="329">
        <f t="shared" si="392"/>
        <v>0</v>
      </c>
      <c r="DR326" s="72"/>
      <c r="DS326" s="372">
        <v>313</v>
      </c>
      <c r="DT326" s="68">
        <f t="shared" si="374"/>
        <v>0</v>
      </c>
      <c r="DV326" s="68">
        <f t="shared" si="375"/>
        <v>0</v>
      </c>
      <c r="DX326" s="91"/>
      <c r="DZ326" s="68">
        <f t="shared" si="376"/>
        <v>0</v>
      </c>
      <c r="EA326" s="132"/>
      <c r="EB326" s="72">
        <f t="shared" si="377"/>
        <v>0</v>
      </c>
      <c r="EC326" s="132"/>
      <c r="ED326" s="72">
        <f t="shared" si="333"/>
        <v>0</v>
      </c>
      <c r="EF326" s="364">
        <f t="shared" si="393"/>
        <v>0</v>
      </c>
      <c r="EG326" s="95">
        <f t="shared" si="394"/>
        <v>0</v>
      </c>
      <c r="EH326" s="379">
        <f>(INDEX('30 year Cash Flow'!$H$50:$AK$50,1,'Monthly Loan Amortization'!A326)/12)*$DV$9</f>
        <v>0</v>
      </c>
      <c r="EI326" s="326">
        <f t="shared" si="395"/>
        <v>0</v>
      </c>
      <c r="EJ326" s="326">
        <f t="shared" si="400"/>
        <v>0</v>
      </c>
      <c r="EK326" s="326">
        <f t="shared" si="396"/>
        <v>0</v>
      </c>
      <c r="EL326" s="329">
        <f t="shared" si="403"/>
        <v>0</v>
      </c>
      <c r="EM326" s="329"/>
      <c r="EN326" s="372">
        <v>313</v>
      </c>
      <c r="EO326" s="95">
        <f t="shared" si="378"/>
        <v>0</v>
      </c>
      <c r="EP326" s="132"/>
      <c r="EQ326" s="95">
        <f t="shared" si="379"/>
        <v>0</v>
      </c>
      <c r="ER326" s="132"/>
      <c r="ES326" s="91"/>
      <c r="ET326" s="132"/>
      <c r="EU326" s="95">
        <f t="shared" si="380"/>
        <v>0</v>
      </c>
      <c r="EV326" s="132"/>
      <c r="EW326" s="327">
        <f t="shared" si="381"/>
        <v>0</v>
      </c>
      <c r="EX326" s="132"/>
      <c r="EY326" s="327">
        <f t="shared" si="334"/>
        <v>0</v>
      </c>
      <c r="EZ326" s="132"/>
      <c r="FA326" s="364">
        <f t="shared" si="397"/>
        <v>0</v>
      </c>
      <c r="FB326" s="95">
        <f t="shared" si="398"/>
        <v>0</v>
      </c>
      <c r="FC326" s="379">
        <f>(INDEX('30 year Cash Flow'!$H$50:$AK$50,1,'Monthly Loan Amortization'!A326)/12)*$EQ$9</f>
        <v>0</v>
      </c>
      <c r="FD326" s="326">
        <f t="shared" si="401"/>
        <v>0</v>
      </c>
      <c r="FE326" s="326">
        <f t="shared" si="402"/>
        <v>0</v>
      </c>
      <c r="FF326" s="326">
        <f t="shared" si="399"/>
        <v>0</v>
      </c>
      <c r="FG326" s="329">
        <f t="shared" si="404"/>
        <v>0</v>
      </c>
    </row>
    <row r="327" spans="1:163" x14ac:dyDescent="0.25">
      <c r="A327" s="132">
        <f t="shared" si="382"/>
        <v>27</v>
      </c>
      <c r="B327" s="71">
        <v>314</v>
      </c>
      <c r="C327" s="68">
        <f t="shared" si="335"/>
        <v>0</v>
      </c>
      <c r="E327" s="68">
        <f t="shared" si="336"/>
        <v>0</v>
      </c>
      <c r="G327" s="91"/>
      <c r="I327" s="68">
        <f t="shared" si="337"/>
        <v>0</v>
      </c>
      <c r="K327" s="72">
        <f t="shared" si="338"/>
        <v>0</v>
      </c>
      <c r="M327" s="72">
        <f t="shared" si="326"/>
        <v>0</v>
      </c>
      <c r="N327" s="66"/>
      <c r="O327" s="69"/>
      <c r="Q327" s="71">
        <v>314</v>
      </c>
      <c r="R327" s="68">
        <f t="shared" si="339"/>
        <v>0</v>
      </c>
      <c r="T327" s="68">
        <f t="shared" si="340"/>
        <v>0</v>
      </c>
      <c r="V327" s="91"/>
      <c r="X327" s="68">
        <f t="shared" si="341"/>
        <v>0</v>
      </c>
      <c r="Z327" s="72">
        <f t="shared" si="342"/>
        <v>0</v>
      </c>
      <c r="AB327" s="72" t="e">
        <f t="shared" si="327"/>
        <v>#REF!</v>
      </c>
      <c r="AD327" s="69"/>
      <c r="AF327" s="71">
        <v>314</v>
      </c>
      <c r="AG327" s="68">
        <f t="shared" si="343"/>
        <v>0</v>
      </c>
      <c r="AI327" s="68">
        <f t="shared" si="344"/>
        <v>0</v>
      </c>
      <c r="AK327" s="91"/>
      <c r="AM327" s="68">
        <f t="shared" si="345"/>
        <v>0</v>
      </c>
      <c r="AO327" s="72">
        <f t="shared" si="346"/>
        <v>0</v>
      </c>
      <c r="AQ327" s="72" t="e">
        <f t="shared" si="328"/>
        <v>#REF!</v>
      </c>
      <c r="AS327" s="69"/>
      <c r="AU327" s="71">
        <v>314</v>
      </c>
      <c r="AV327" s="68">
        <f t="shared" si="347"/>
        <v>0</v>
      </c>
      <c r="AX327" s="68">
        <f t="shared" si="348"/>
        <v>0</v>
      </c>
      <c r="AZ327" s="91"/>
      <c r="BB327" s="68">
        <f t="shared" si="349"/>
        <v>0</v>
      </c>
      <c r="BD327" s="72">
        <f t="shared" si="350"/>
        <v>0</v>
      </c>
      <c r="BF327" s="72" t="e">
        <f t="shared" si="329"/>
        <v>#REF!</v>
      </c>
      <c r="BG327" s="72"/>
      <c r="BH327" s="71">
        <v>314</v>
      </c>
      <c r="BI327" s="68">
        <f t="shared" si="351"/>
        <v>0</v>
      </c>
      <c r="BJ327" s="132"/>
      <c r="BK327" s="68">
        <f t="shared" si="352"/>
        <v>0</v>
      </c>
      <c r="BL327" s="132"/>
      <c r="BM327" s="91"/>
      <c r="BN327" s="132"/>
      <c r="BO327" s="68">
        <f t="shared" si="353"/>
        <v>0</v>
      </c>
      <c r="BP327" s="132"/>
      <c r="BQ327" s="72">
        <f t="shared" si="354"/>
        <v>0</v>
      </c>
      <c r="BR327" s="132"/>
      <c r="BS327" s="72">
        <f t="shared" si="330"/>
        <v>0</v>
      </c>
      <c r="BT327" s="72"/>
      <c r="BU327" s="326">
        <f t="shared" si="383"/>
        <v>0</v>
      </c>
      <c r="BV327" s="326">
        <f t="shared" si="355"/>
        <v>0</v>
      </c>
      <c r="BW327" s="326">
        <f t="shared" si="356"/>
        <v>0</v>
      </c>
      <c r="BX327" s="326">
        <f t="shared" si="357"/>
        <v>0</v>
      </c>
      <c r="BY327" s="326">
        <f t="shared" si="358"/>
        <v>0</v>
      </c>
      <c r="BZ327" s="326">
        <f t="shared" si="384"/>
        <v>0</v>
      </c>
      <c r="CA327" s="329">
        <f t="shared" si="359"/>
        <v>0</v>
      </c>
      <c r="CB327" s="132"/>
      <c r="CC327" s="71">
        <v>314</v>
      </c>
      <c r="CD327" s="68">
        <f t="shared" si="360"/>
        <v>0</v>
      </c>
      <c r="CE327" s="132"/>
      <c r="CF327" s="68">
        <f t="shared" si="361"/>
        <v>0</v>
      </c>
      <c r="CG327" s="132"/>
      <c r="CH327" s="91"/>
      <c r="CI327" s="132"/>
      <c r="CJ327" s="68">
        <f t="shared" si="362"/>
        <v>0</v>
      </c>
      <c r="CK327" s="132"/>
      <c r="CL327" s="72">
        <f t="shared" si="363"/>
        <v>0</v>
      </c>
      <c r="CM327" s="132"/>
      <c r="CN327" s="72">
        <f t="shared" si="331"/>
        <v>0</v>
      </c>
      <c r="CO327" s="132"/>
      <c r="CP327" s="326">
        <f t="shared" si="385"/>
        <v>0</v>
      </c>
      <c r="CQ327" s="326">
        <f t="shared" si="386"/>
        <v>0</v>
      </c>
      <c r="CR327" s="326">
        <f t="shared" si="387"/>
        <v>0</v>
      </c>
      <c r="CS327" s="326">
        <f t="shared" si="364"/>
        <v>0</v>
      </c>
      <c r="CT327" s="326">
        <f t="shared" si="365"/>
        <v>0</v>
      </c>
      <c r="CU327" s="326">
        <f t="shared" si="388"/>
        <v>0</v>
      </c>
      <c r="CV327" s="329">
        <f t="shared" si="366"/>
        <v>0</v>
      </c>
      <c r="CW327" s="69"/>
      <c r="CX327" s="71">
        <v>314</v>
      </c>
      <c r="CY327" s="68">
        <f t="shared" si="367"/>
        <v>0</v>
      </c>
      <c r="CZ327" s="132"/>
      <c r="DA327" s="68">
        <f t="shared" si="368"/>
        <v>0</v>
      </c>
      <c r="DB327" s="132"/>
      <c r="DC327" s="91"/>
      <c r="DD327" s="132"/>
      <c r="DE327" s="68">
        <f t="shared" si="369"/>
        <v>0</v>
      </c>
      <c r="DF327" s="132"/>
      <c r="DG327" s="72">
        <f t="shared" si="370"/>
        <v>0</v>
      </c>
      <c r="DH327" s="132"/>
      <c r="DI327" s="72">
        <f t="shared" si="332"/>
        <v>0</v>
      </c>
      <c r="DJ327" s="72"/>
      <c r="DK327" s="326">
        <f t="shared" si="389"/>
        <v>0</v>
      </c>
      <c r="DL327" s="326">
        <f t="shared" si="390"/>
        <v>0</v>
      </c>
      <c r="DM327" s="326">
        <f t="shared" si="371"/>
        <v>0</v>
      </c>
      <c r="DN327" s="326">
        <f t="shared" si="372"/>
        <v>0</v>
      </c>
      <c r="DO327" s="326">
        <f t="shared" si="373"/>
        <v>0</v>
      </c>
      <c r="DP327" s="326">
        <f t="shared" si="391"/>
        <v>0</v>
      </c>
      <c r="DQ327" s="329">
        <f t="shared" si="392"/>
        <v>0</v>
      </c>
      <c r="DR327" s="72"/>
      <c r="DS327" s="372">
        <v>314</v>
      </c>
      <c r="DT327" s="68">
        <f t="shared" si="374"/>
        <v>0</v>
      </c>
      <c r="DV327" s="68">
        <f t="shared" si="375"/>
        <v>0</v>
      </c>
      <c r="DX327" s="91"/>
      <c r="DZ327" s="68">
        <f t="shared" si="376"/>
        <v>0</v>
      </c>
      <c r="EA327" s="132"/>
      <c r="EB327" s="72">
        <f t="shared" si="377"/>
        <v>0</v>
      </c>
      <c r="EC327" s="132"/>
      <c r="ED327" s="72">
        <f t="shared" si="333"/>
        <v>0</v>
      </c>
      <c r="EF327" s="364">
        <f t="shared" si="393"/>
        <v>0</v>
      </c>
      <c r="EG327" s="95">
        <f t="shared" si="394"/>
        <v>0</v>
      </c>
      <c r="EH327" s="379">
        <f>(INDEX('30 year Cash Flow'!$H$50:$AK$50,1,'Monthly Loan Amortization'!A327)/12)*$DV$9</f>
        <v>0</v>
      </c>
      <c r="EI327" s="326">
        <f t="shared" si="395"/>
        <v>0</v>
      </c>
      <c r="EJ327" s="326">
        <f t="shared" si="400"/>
        <v>0</v>
      </c>
      <c r="EK327" s="326">
        <f t="shared" si="396"/>
        <v>0</v>
      </c>
      <c r="EL327" s="329">
        <f t="shared" si="403"/>
        <v>0</v>
      </c>
      <c r="EM327" s="329"/>
      <c r="EN327" s="372">
        <v>314</v>
      </c>
      <c r="EO327" s="95">
        <f t="shared" si="378"/>
        <v>0</v>
      </c>
      <c r="EP327" s="132"/>
      <c r="EQ327" s="95">
        <f t="shared" si="379"/>
        <v>0</v>
      </c>
      <c r="ER327" s="132"/>
      <c r="ES327" s="91"/>
      <c r="ET327" s="132"/>
      <c r="EU327" s="95">
        <f t="shared" si="380"/>
        <v>0</v>
      </c>
      <c r="EV327" s="132"/>
      <c r="EW327" s="327">
        <f t="shared" si="381"/>
        <v>0</v>
      </c>
      <c r="EX327" s="132"/>
      <c r="EY327" s="327">
        <f t="shared" si="334"/>
        <v>0</v>
      </c>
      <c r="EZ327" s="132"/>
      <c r="FA327" s="364">
        <f t="shared" si="397"/>
        <v>0</v>
      </c>
      <c r="FB327" s="95">
        <f t="shared" si="398"/>
        <v>0</v>
      </c>
      <c r="FC327" s="379">
        <f>(INDEX('30 year Cash Flow'!$H$50:$AK$50,1,'Monthly Loan Amortization'!A327)/12)*$EQ$9</f>
        <v>0</v>
      </c>
      <c r="FD327" s="326">
        <f t="shared" si="401"/>
        <v>0</v>
      </c>
      <c r="FE327" s="326">
        <f t="shared" si="402"/>
        <v>0</v>
      </c>
      <c r="FF327" s="326">
        <f t="shared" si="399"/>
        <v>0</v>
      </c>
      <c r="FG327" s="329">
        <f t="shared" si="404"/>
        <v>0</v>
      </c>
    </row>
    <row r="328" spans="1:163" x14ac:dyDescent="0.25">
      <c r="A328" s="132">
        <f t="shared" si="382"/>
        <v>27</v>
      </c>
      <c r="B328" s="71">
        <v>315</v>
      </c>
      <c r="C328" s="68">
        <f t="shared" si="335"/>
        <v>0</v>
      </c>
      <c r="E328" s="68">
        <f t="shared" si="336"/>
        <v>0</v>
      </c>
      <c r="G328" s="91"/>
      <c r="I328" s="68">
        <f t="shared" si="337"/>
        <v>0</v>
      </c>
      <c r="K328" s="72">
        <f t="shared" si="338"/>
        <v>0</v>
      </c>
      <c r="M328" s="72">
        <f t="shared" si="326"/>
        <v>0</v>
      </c>
      <c r="N328" s="66"/>
      <c r="O328" s="69"/>
      <c r="Q328" s="71">
        <v>315</v>
      </c>
      <c r="R328" s="68">
        <f t="shared" si="339"/>
        <v>0</v>
      </c>
      <c r="T328" s="68">
        <f t="shared" si="340"/>
        <v>0</v>
      </c>
      <c r="V328" s="91"/>
      <c r="X328" s="68">
        <f t="shared" si="341"/>
        <v>0</v>
      </c>
      <c r="Z328" s="72">
        <f t="shared" si="342"/>
        <v>0</v>
      </c>
      <c r="AB328" s="72" t="e">
        <f t="shared" si="327"/>
        <v>#REF!</v>
      </c>
      <c r="AD328" s="69"/>
      <c r="AF328" s="71">
        <v>315</v>
      </c>
      <c r="AG328" s="68">
        <f t="shared" si="343"/>
        <v>0</v>
      </c>
      <c r="AI328" s="68">
        <f t="shared" si="344"/>
        <v>0</v>
      </c>
      <c r="AK328" s="91"/>
      <c r="AM328" s="68">
        <f t="shared" si="345"/>
        <v>0</v>
      </c>
      <c r="AO328" s="72">
        <f t="shared" si="346"/>
        <v>0</v>
      </c>
      <c r="AQ328" s="72" t="e">
        <f t="shared" si="328"/>
        <v>#REF!</v>
      </c>
      <c r="AS328" s="69"/>
      <c r="AU328" s="71">
        <v>315</v>
      </c>
      <c r="AV328" s="68">
        <f t="shared" si="347"/>
        <v>0</v>
      </c>
      <c r="AX328" s="68">
        <f t="shared" si="348"/>
        <v>0</v>
      </c>
      <c r="AZ328" s="91"/>
      <c r="BB328" s="68">
        <f t="shared" si="349"/>
        <v>0</v>
      </c>
      <c r="BD328" s="72">
        <f t="shared" si="350"/>
        <v>0</v>
      </c>
      <c r="BF328" s="72" t="e">
        <f t="shared" si="329"/>
        <v>#REF!</v>
      </c>
      <c r="BG328" s="72"/>
      <c r="BH328" s="71">
        <v>315</v>
      </c>
      <c r="BI328" s="68">
        <f t="shared" si="351"/>
        <v>0</v>
      </c>
      <c r="BJ328" s="132"/>
      <c r="BK328" s="68">
        <f t="shared" si="352"/>
        <v>0</v>
      </c>
      <c r="BL328" s="132"/>
      <c r="BM328" s="91"/>
      <c r="BN328" s="132"/>
      <c r="BO328" s="68">
        <f t="shared" si="353"/>
        <v>0</v>
      </c>
      <c r="BP328" s="132"/>
      <c r="BQ328" s="72">
        <f t="shared" si="354"/>
        <v>0</v>
      </c>
      <c r="BR328" s="132"/>
      <c r="BS328" s="72">
        <f t="shared" si="330"/>
        <v>0</v>
      </c>
      <c r="BT328" s="72"/>
      <c r="BU328" s="326">
        <f t="shared" si="383"/>
        <v>0</v>
      </c>
      <c r="BV328" s="326">
        <f t="shared" si="355"/>
        <v>0</v>
      </c>
      <c r="BW328" s="326">
        <f t="shared" si="356"/>
        <v>0</v>
      </c>
      <c r="BX328" s="326">
        <f t="shared" si="357"/>
        <v>0</v>
      </c>
      <c r="BY328" s="326">
        <f t="shared" si="358"/>
        <v>0</v>
      </c>
      <c r="BZ328" s="326">
        <f t="shared" si="384"/>
        <v>0</v>
      </c>
      <c r="CA328" s="329">
        <f t="shared" si="359"/>
        <v>0</v>
      </c>
      <c r="CB328" s="132"/>
      <c r="CC328" s="71">
        <v>315</v>
      </c>
      <c r="CD328" s="68">
        <f t="shared" si="360"/>
        <v>0</v>
      </c>
      <c r="CE328" s="132"/>
      <c r="CF328" s="68">
        <f t="shared" si="361"/>
        <v>0</v>
      </c>
      <c r="CG328" s="132"/>
      <c r="CH328" s="91"/>
      <c r="CI328" s="132"/>
      <c r="CJ328" s="68">
        <f t="shared" si="362"/>
        <v>0</v>
      </c>
      <c r="CK328" s="132"/>
      <c r="CL328" s="72">
        <f t="shared" si="363"/>
        <v>0</v>
      </c>
      <c r="CM328" s="132"/>
      <c r="CN328" s="72">
        <f t="shared" si="331"/>
        <v>0</v>
      </c>
      <c r="CO328" s="132"/>
      <c r="CP328" s="326">
        <f t="shared" si="385"/>
        <v>0</v>
      </c>
      <c r="CQ328" s="326">
        <f t="shared" si="386"/>
        <v>0</v>
      </c>
      <c r="CR328" s="326">
        <f t="shared" si="387"/>
        <v>0</v>
      </c>
      <c r="CS328" s="326">
        <f t="shared" si="364"/>
        <v>0</v>
      </c>
      <c r="CT328" s="326">
        <f t="shared" si="365"/>
        <v>0</v>
      </c>
      <c r="CU328" s="326">
        <f t="shared" si="388"/>
        <v>0</v>
      </c>
      <c r="CV328" s="329">
        <f t="shared" si="366"/>
        <v>0</v>
      </c>
      <c r="CW328" s="69"/>
      <c r="CX328" s="71">
        <v>315</v>
      </c>
      <c r="CY328" s="68">
        <f t="shared" si="367"/>
        <v>0</v>
      </c>
      <c r="CZ328" s="132"/>
      <c r="DA328" s="68">
        <f t="shared" si="368"/>
        <v>0</v>
      </c>
      <c r="DB328" s="132"/>
      <c r="DC328" s="91"/>
      <c r="DD328" s="132"/>
      <c r="DE328" s="68">
        <f t="shared" si="369"/>
        <v>0</v>
      </c>
      <c r="DF328" s="132"/>
      <c r="DG328" s="72">
        <f t="shared" si="370"/>
        <v>0</v>
      </c>
      <c r="DH328" s="132"/>
      <c r="DI328" s="72">
        <f t="shared" si="332"/>
        <v>0</v>
      </c>
      <c r="DJ328" s="72"/>
      <c r="DK328" s="326">
        <f t="shared" si="389"/>
        <v>0</v>
      </c>
      <c r="DL328" s="326">
        <f t="shared" si="390"/>
        <v>0</v>
      </c>
      <c r="DM328" s="326">
        <f t="shared" si="371"/>
        <v>0</v>
      </c>
      <c r="DN328" s="326">
        <f t="shared" si="372"/>
        <v>0</v>
      </c>
      <c r="DO328" s="326">
        <f t="shared" si="373"/>
        <v>0</v>
      </c>
      <c r="DP328" s="326">
        <f t="shared" si="391"/>
        <v>0</v>
      </c>
      <c r="DQ328" s="329">
        <f t="shared" si="392"/>
        <v>0</v>
      </c>
      <c r="DR328" s="72"/>
      <c r="DS328" s="372">
        <v>315</v>
      </c>
      <c r="DT328" s="68">
        <f t="shared" si="374"/>
        <v>0</v>
      </c>
      <c r="DV328" s="68">
        <f t="shared" si="375"/>
        <v>0</v>
      </c>
      <c r="DX328" s="91"/>
      <c r="DZ328" s="68">
        <f t="shared" si="376"/>
        <v>0</v>
      </c>
      <c r="EA328" s="132"/>
      <c r="EB328" s="72">
        <f t="shared" si="377"/>
        <v>0</v>
      </c>
      <c r="EC328" s="132"/>
      <c r="ED328" s="72">
        <f t="shared" si="333"/>
        <v>0</v>
      </c>
      <c r="EF328" s="364">
        <f t="shared" si="393"/>
        <v>0</v>
      </c>
      <c r="EG328" s="95">
        <f t="shared" si="394"/>
        <v>0</v>
      </c>
      <c r="EH328" s="379">
        <f>(INDEX('30 year Cash Flow'!$H$50:$AK$50,1,'Monthly Loan Amortization'!A328)/12)*$DV$9</f>
        <v>0</v>
      </c>
      <c r="EI328" s="326">
        <f t="shared" si="395"/>
        <v>0</v>
      </c>
      <c r="EJ328" s="326">
        <f t="shared" si="400"/>
        <v>0</v>
      </c>
      <c r="EK328" s="326">
        <f t="shared" si="396"/>
        <v>0</v>
      </c>
      <c r="EL328" s="329">
        <f t="shared" si="403"/>
        <v>0</v>
      </c>
      <c r="EM328" s="329"/>
      <c r="EN328" s="372">
        <v>315</v>
      </c>
      <c r="EO328" s="95">
        <f t="shared" si="378"/>
        <v>0</v>
      </c>
      <c r="EP328" s="132"/>
      <c r="EQ328" s="95">
        <f t="shared" si="379"/>
        <v>0</v>
      </c>
      <c r="ER328" s="132"/>
      <c r="ES328" s="91"/>
      <c r="ET328" s="132"/>
      <c r="EU328" s="95">
        <f t="shared" si="380"/>
        <v>0</v>
      </c>
      <c r="EV328" s="132"/>
      <c r="EW328" s="327">
        <f t="shared" si="381"/>
        <v>0</v>
      </c>
      <c r="EX328" s="132"/>
      <c r="EY328" s="327">
        <f t="shared" si="334"/>
        <v>0</v>
      </c>
      <c r="EZ328" s="132"/>
      <c r="FA328" s="364">
        <f t="shared" si="397"/>
        <v>0</v>
      </c>
      <c r="FB328" s="95">
        <f t="shared" si="398"/>
        <v>0</v>
      </c>
      <c r="FC328" s="379">
        <f>(INDEX('30 year Cash Flow'!$H$50:$AK$50,1,'Monthly Loan Amortization'!A328)/12)*$EQ$9</f>
        <v>0</v>
      </c>
      <c r="FD328" s="326">
        <f t="shared" si="401"/>
        <v>0</v>
      </c>
      <c r="FE328" s="326">
        <f t="shared" si="402"/>
        <v>0</v>
      </c>
      <c r="FF328" s="326">
        <f t="shared" si="399"/>
        <v>0</v>
      </c>
      <c r="FG328" s="329">
        <f t="shared" si="404"/>
        <v>0</v>
      </c>
    </row>
    <row r="329" spans="1:163" x14ac:dyDescent="0.25">
      <c r="A329" s="132">
        <f t="shared" si="382"/>
        <v>27</v>
      </c>
      <c r="B329" s="71">
        <v>316</v>
      </c>
      <c r="C329" s="68">
        <f t="shared" si="335"/>
        <v>0</v>
      </c>
      <c r="E329" s="68">
        <f t="shared" si="336"/>
        <v>0</v>
      </c>
      <c r="G329" s="91"/>
      <c r="I329" s="68">
        <f t="shared" si="337"/>
        <v>0</v>
      </c>
      <c r="K329" s="72">
        <f t="shared" si="338"/>
        <v>0</v>
      </c>
      <c r="M329" s="72">
        <f t="shared" si="326"/>
        <v>0</v>
      </c>
      <c r="N329" s="66"/>
      <c r="O329" s="69"/>
      <c r="Q329" s="71">
        <v>316</v>
      </c>
      <c r="R329" s="68">
        <f t="shared" si="339"/>
        <v>0</v>
      </c>
      <c r="T329" s="68">
        <f t="shared" si="340"/>
        <v>0</v>
      </c>
      <c r="V329" s="91"/>
      <c r="X329" s="68">
        <f t="shared" si="341"/>
        <v>0</v>
      </c>
      <c r="Z329" s="72">
        <f t="shared" si="342"/>
        <v>0</v>
      </c>
      <c r="AB329" s="72" t="e">
        <f t="shared" si="327"/>
        <v>#REF!</v>
      </c>
      <c r="AD329" s="69"/>
      <c r="AF329" s="71">
        <v>316</v>
      </c>
      <c r="AG329" s="68">
        <f t="shared" si="343"/>
        <v>0</v>
      </c>
      <c r="AI329" s="68">
        <f t="shared" si="344"/>
        <v>0</v>
      </c>
      <c r="AK329" s="91"/>
      <c r="AM329" s="68">
        <f t="shared" si="345"/>
        <v>0</v>
      </c>
      <c r="AO329" s="72">
        <f t="shared" si="346"/>
        <v>0</v>
      </c>
      <c r="AQ329" s="72" t="e">
        <f t="shared" si="328"/>
        <v>#REF!</v>
      </c>
      <c r="AS329" s="69"/>
      <c r="AU329" s="71">
        <v>316</v>
      </c>
      <c r="AV329" s="68">
        <f t="shared" si="347"/>
        <v>0</v>
      </c>
      <c r="AX329" s="68">
        <f t="shared" si="348"/>
        <v>0</v>
      </c>
      <c r="AZ329" s="91"/>
      <c r="BB329" s="68">
        <f t="shared" si="349"/>
        <v>0</v>
      </c>
      <c r="BD329" s="72">
        <f t="shared" si="350"/>
        <v>0</v>
      </c>
      <c r="BF329" s="72" t="e">
        <f t="shared" si="329"/>
        <v>#REF!</v>
      </c>
      <c r="BG329" s="72"/>
      <c r="BH329" s="71">
        <v>316</v>
      </c>
      <c r="BI329" s="68">
        <f t="shared" si="351"/>
        <v>0</v>
      </c>
      <c r="BJ329" s="132"/>
      <c r="BK329" s="68">
        <f t="shared" si="352"/>
        <v>0</v>
      </c>
      <c r="BL329" s="132"/>
      <c r="BM329" s="91"/>
      <c r="BN329" s="132"/>
      <c r="BO329" s="68">
        <f t="shared" si="353"/>
        <v>0</v>
      </c>
      <c r="BP329" s="132"/>
      <c r="BQ329" s="72">
        <f t="shared" si="354"/>
        <v>0</v>
      </c>
      <c r="BR329" s="132"/>
      <c r="BS329" s="72">
        <f t="shared" si="330"/>
        <v>0</v>
      </c>
      <c r="BT329" s="72"/>
      <c r="BU329" s="326">
        <f t="shared" si="383"/>
        <v>0</v>
      </c>
      <c r="BV329" s="326">
        <f t="shared" si="355"/>
        <v>0</v>
      </c>
      <c r="BW329" s="326">
        <f t="shared" si="356"/>
        <v>0</v>
      </c>
      <c r="BX329" s="326">
        <f t="shared" si="357"/>
        <v>0</v>
      </c>
      <c r="BY329" s="326">
        <f t="shared" si="358"/>
        <v>0</v>
      </c>
      <c r="BZ329" s="326">
        <f t="shared" si="384"/>
        <v>0</v>
      </c>
      <c r="CA329" s="329">
        <f t="shared" si="359"/>
        <v>0</v>
      </c>
      <c r="CB329" s="132"/>
      <c r="CC329" s="71">
        <v>316</v>
      </c>
      <c r="CD329" s="68">
        <f t="shared" si="360"/>
        <v>0</v>
      </c>
      <c r="CE329" s="132"/>
      <c r="CF329" s="68">
        <f t="shared" si="361"/>
        <v>0</v>
      </c>
      <c r="CG329" s="132"/>
      <c r="CH329" s="91"/>
      <c r="CI329" s="132"/>
      <c r="CJ329" s="68">
        <f t="shared" si="362"/>
        <v>0</v>
      </c>
      <c r="CK329" s="132"/>
      <c r="CL329" s="72">
        <f t="shared" si="363"/>
        <v>0</v>
      </c>
      <c r="CM329" s="132"/>
      <c r="CN329" s="72">
        <f t="shared" si="331"/>
        <v>0</v>
      </c>
      <c r="CO329" s="132"/>
      <c r="CP329" s="326">
        <f t="shared" si="385"/>
        <v>0</v>
      </c>
      <c r="CQ329" s="326">
        <f t="shared" si="386"/>
        <v>0</v>
      </c>
      <c r="CR329" s="326">
        <f t="shared" si="387"/>
        <v>0</v>
      </c>
      <c r="CS329" s="326">
        <f t="shared" si="364"/>
        <v>0</v>
      </c>
      <c r="CT329" s="326">
        <f t="shared" si="365"/>
        <v>0</v>
      </c>
      <c r="CU329" s="326">
        <f t="shared" si="388"/>
        <v>0</v>
      </c>
      <c r="CV329" s="329">
        <f t="shared" si="366"/>
        <v>0</v>
      </c>
      <c r="CW329" s="69"/>
      <c r="CX329" s="71">
        <v>316</v>
      </c>
      <c r="CY329" s="68">
        <f t="shared" si="367"/>
        <v>0</v>
      </c>
      <c r="CZ329" s="132"/>
      <c r="DA329" s="68">
        <f t="shared" si="368"/>
        <v>0</v>
      </c>
      <c r="DB329" s="132"/>
      <c r="DC329" s="91"/>
      <c r="DD329" s="132"/>
      <c r="DE329" s="68">
        <f t="shared" si="369"/>
        <v>0</v>
      </c>
      <c r="DF329" s="132"/>
      <c r="DG329" s="72">
        <f t="shared" si="370"/>
        <v>0</v>
      </c>
      <c r="DH329" s="132"/>
      <c r="DI329" s="72">
        <f t="shared" si="332"/>
        <v>0</v>
      </c>
      <c r="DJ329" s="72"/>
      <c r="DK329" s="326">
        <f t="shared" si="389"/>
        <v>0</v>
      </c>
      <c r="DL329" s="326">
        <f t="shared" si="390"/>
        <v>0</v>
      </c>
      <c r="DM329" s="326">
        <f t="shared" si="371"/>
        <v>0</v>
      </c>
      <c r="DN329" s="326">
        <f t="shared" si="372"/>
        <v>0</v>
      </c>
      <c r="DO329" s="326">
        <f t="shared" si="373"/>
        <v>0</v>
      </c>
      <c r="DP329" s="326">
        <f t="shared" si="391"/>
        <v>0</v>
      </c>
      <c r="DQ329" s="329">
        <f t="shared" si="392"/>
        <v>0</v>
      </c>
      <c r="DR329" s="72"/>
      <c r="DS329" s="372">
        <v>316</v>
      </c>
      <c r="DT329" s="68">
        <f t="shared" si="374"/>
        <v>0</v>
      </c>
      <c r="DV329" s="68">
        <f t="shared" si="375"/>
        <v>0</v>
      </c>
      <c r="DX329" s="91"/>
      <c r="DZ329" s="68">
        <f t="shared" si="376"/>
        <v>0</v>
      </c>
      <c r="EA329" s="132"/>
      <c r="EB329" s="72">
        <f t="shared" si="377"/>
        <v>0</v>
      </c>
      <c r="EC329" s="132"/>
      <c r="ED329" s="72">
        <f t="shared" si="333"/>
        <v>0</v>
      </c>
      <c r="EF329" s="364">
        <f t="shared" si="393"/>
        <v>0</v>
      </c>
      <c r="EG329" s="95">
        <f t="shared" si="394"/>
        <v>0</v>
      </c>
      <c r="EH329" s="379">
        <f>(INDEX('30 year Cash Flow'!$H$50:$AK$50,1,'Monthly Loan Amortization'!A329)/12)*$DV$9</f>
        <v>0</v>
      </c>
      <c r="EI329" s="326">
        <f t="shared" si="395"/>
        <v>0</v>
      </c>
      <c r="EJ329" s="326">
        <f t="shared" si="400"/>
        <v>0</v>
      </c>
      <c r="EK329" s="326">
        <f t="shared" si="396"/>
        <v>0</v>
      </c>
      <c r="EL329" s="329">
        <f t="shared" si="403"/>
        <v>0</v>
      </c>
      <c r="EM329" s="329"/>
      <c r="EN329" s="372">
        <v>316</v>
      </c>
      <c r="EO329" s="95">
        <f t="shared" si="378"/>
        <v>0</v>
      </c>
      <c r="EP329" s="132"/>
      <c r="EQ329" s="95">
        <f t="shared" si="379"/>
        <v>0</v>
      </c>
      <c r="ER329" s="132"/>
      <c r="ES329" s="91"/>
      <c r="ET329" s="132"/>
      <c r="EU329" s="95">
        <f t="shared" si="380"/>
        <v>0</v>
      </c>
      <c r="EV329" s="132"/>
      <c r="EW329" s="327">
        <f t="shared" si="381"/>
        <v>0</v>
      </c>
      <c r="EX329" s="132"/>
      <c r="EY329" s="327">
        <f t="shared" si="334"/>
        <v>0</v>
      </c>
      <c r="EZ329" s="132"/>
      <c r="FA329" s="364">
        <f t="shared" si="397"/>
        <v>0</v>
      </c>
      <c r="FB329" s="95">
        <f t="shared" si="398"/>
        <v>0</v>
      </c>
      <c r="FC329" s="379">
        <f>(INDEX('30 year Cash Flow'!$H$50:$AK$50,1,'Monthly Loan Amortization'!A329)/12)*$EQ$9</f>
        <v>0</v>
      </c>
      <c r="FD329" s="326">
        <f t="shared" si="401"/>
        <v>0</v>
      </c>
      <c r="FE329" s="326">
        <f t="shared" si="402"/>
        <v>0</v>
      </c>
      <c r="FF329" s="326">
        <f t="shared" si="399"/>
        <v>0</v>
      </c>
      <c r="FG329" s="329">
        <f t="shared" si="404"/>
        <v>0</v>
      </c>
    </row>
    <row r="330" spans="1:163" x14ac:dyDescent="0.25">
      <c r="A330" s="132">
        <f t="shared" si="382"/>
        <v>27</v>
      </c>
      <c r="B330" s="71">
        <v>317</v>
      </c>
      <c r="C330" s="68">
        <f t="shared" si="335"/>
        <v>0</v>
      </c>
      <c r="E330" s="68">
        <f t="shared" si="336"/>
        <v>0</v>
      </c>
      <c r="G330" s="91"/>
      <c r="I330" s="68">
        <f t="shared" si="337"/>
        <v>0</v>
      </c>
      <c r="K330" s="72">
        <f t="shared" si="338"/>
        <v>0</v>
      </c>
      <c r="M330" s="72">
        <f t="shared" si="326"/>
        <v>0</v>
      </c>
      <c r="N330" s="66"/>
      <c r="O330" s="69"/>
      <c r="Q330" s="71">
        <v>317</v>
      </c>
      <c r="R330" s="68">
        <f t="shared" si="339"/>
        <v>0</v>
      </c>
      <c r="T330" s="68">
        <f t="shared" si="340"/>
        <v>0</v>
      </c>
      <c r="V330" s="91"/>
      <c r="X330" s="68">
        <f t="shared" si="341"/>
        <v>0</v>
      </c>
      <c r="Z330" s="72">
        <f t="shared" si="342"/>
        <v>0</v>
      </c>
      <c r="AB330" s="72" t="e">
        <f t="shared" si="327"/>
        <v>#REF!</v>
      </c>
      <c r="AD330" s="69"/>
      <c r="AF330" s="71">
        <v>317</v>
      </c>
      <c r="AG330" s="68">
        <f t="shared" si="343"/>
        <v>0</v>
      </c>
      <c r="AI330" s="68">
        <f t="shared" si="344"/>
        <v>0</v>
      </c>
      <c r="AK330" s="91"/>
      <c r="AM330" s="68">
        <f t="shared" si="345"/>
        <v>0</v>
      </c>
      <c r="AO330" s="72">
        <f t="shared" si="346"/>
        <v>0</v>
      </c>
      <c r="AQ330" s="72" t="e">
        <f t="shared" si="328"/>
        <v>#REF!</v>
      </c>
      <c r="AS330" s="69"/>
      <c r="AU330" s="71">
        <v>317</v>
      </c>
      <c r="AV330" s="68">
        <f t="shared" si="347"/>
        <v>0</v>
      </c>
      <c r="AX330" s="68">
        <f t="shared" si="348"/>
        <v>0</v>
      </c>
      <c r="AZ330" s="91"/>
      <c r="BB330" s="68">
        <f t="shared" si="349"/>
        <v>0</v>
      </c>
      <c r="BD330" s="72">
        <f t="shared" si="350"/>
        <v>0</v>
      </c>
      <c r="BF330" s="72" t="e">
        <f t="shared" si="329"/>
        <v>#REF!</v>
      </c>
      <c r="BG330" s="72"/>
      <c r="BH330" s="71">
        <v>317</v>
      </c>
      <c r="BI330" s="68">
        <f t="shared" si="351"/>
        <v>0</v>
      </c>
      <c r="BJ330" s="132"/>
      <c r="BK330" s="68">
        <f t="shared" si="352"/>
        <v>0</v>
      </c>
      <c r="BL330" s="132"/>
      <c r="BM330" s="91"/>
      <c r="BN330" s="132"/>
      <c r="BO330" s="68">
        <f t="shared" si="353"/>
        <v>0</v>
      </c>
      <c r="BP330" s="132"/>
      <c r="BQ330" s="72">
        <f t="shared" si="354"/>
        <v>0</v>
      </c>
      <c r="BR330" s="132"/>
      <c r="BS330" s="72">
        <f t="shared" si="330"/>
        <v>0</v>
      </c>
      <c r="BT330" s="72"/>
      <c r="BU330" s="326">
        <f t="shared" si="383"/>
        <v>0</v>
      </c>
      <c r="BV330" s="326">
        <f t="shared" si="355"/>
        <v>0</v>
      </c>
      <c r="BW330" s="326">
        <f t="shared" si="356"/>
        <v>0</v>
      </c>
      <c r="BX330" s="326">
        <f t="shared" si="357"/>
        <v>0</v>
      </c>
      <c r="BY330" s="326">
        <f t="shared" si="358"/>
        <v>0</v>
      </c>
      <c r="BZ330" s="326">
        <f t="shared" si="384"/>
        <v>0</v>
      </c>
      <c r="CA330" s="329">
        <f t="shared" si="359"/>
        <v>0</v>
      </c>
      <c r="CB330" s="132"/>
      <c r="CC330" s="71">
        <v>317</v>
      </c>
      <c r="CD330" s="68">
        <f t="shared" si="360"/>
        <v>0</v>
      </c>
      <c r="CE330" s="132"/>
      <c r="CF330" s="68">
        <f t="shared" si="361"/>
        <v>0</v>
      </c>
      <c r="CG330" s="132"/>
      <c r="CH330" s="91"/>
      <c r="CI330" s="132"/>
      <c r="CJ330" s="68">
        <f t="shared" si="362"/>
        <v>0</v>
      </c>
      <c r="CK330" s="132"/>
      <c r="CL330" s="72">
        <f t="shared" si="363"/>
        <v>0</v>
      </c>
      <c r="CM330" s="132"/>
      <c r="CN330" s="72">
        <f t="shared" si="331"/>
        <v>0</v>
      </c>
      <c r="CO330" s="132"/>
      <c r="CP330" s="326">
        <f t="shared" si="385"/>
        <v>0</v>
      </c>
      <c r="CQ330" s="326">
        <f t="shared" si="386"/>
        <v>0</v>
      </c>
      <c r="CR330" s="326">
        <f t="shared" si="387"/>
        <v>0</v>
      </c>
      <c r="CS330" s="326">
        <f t="shared" si="364"/>
        <v>0</v>
      </c>
      <c r="CT330" s="326">
        <f t="shared" si="365"/>
        <v>0</v>
      </c>
      <c r="CU330" s="326">
        <f t="shared" si="388"/>
        <v>0</v>
      </c>
      <c r="CV330" s="329">
        <f t="shared" si="366"/>
        <v>0</v>
      </c>
      <c r="CW330" s="69"/>
      <c r="CX330" s="71">
        <v>317</v>
      </c>
      <c r="CY330" s="68">
        <f t="shared" si="367"/>
        <v>0</v>
      </c>
      <c r="CZ330" s="132"/>
      <c r="DA330" s="68">
        <f t="shared" si="368"/>
        <v>0</v>
      </c>
      <c r="DB330" s="132"/>
      <c r="DC330" s="91"/>
      <c r="DD330" s="132"/>
      <c r="DE330" s="68">
        <f t="shared" si="369"/>
        <v>0</v>
      </c>
      <c r="DF330" s="132"/>
      <c r="DG330" s="72">
        <f t="shared" si="370"/>
        <v>0</v>
      </c>
      <c r="DH330" s="132"/>
      <c r="DI330" s="72">
        <f t="shared" si="332"/>
        <v>0</v>
      </c>
      <c r="DJ330" s="72"/>
      <c r="DK330" s="326">
        <f t="shared" si="389"/>
        <v>0</v>
      </c>
      <c r="DL330" s="326">
        <f t="shared" si="390"/>
        <v>0</v>
      </c>
      <c r="DM330" s="326">
        <f t="shared" si="371"/>
        <v>0</v>
      </c>
      <c r="DN330" s="326">
        <f t="shared" si="372"/>
        <v>0</v>
      </c>
      <c r="DO330" s="326">
        <f t="shared" si="373"/>
        <v>0</v>
      </c>
      <c r="DP330" s="326">
        <f t="shared" si="391"/>
        <v>0</v>
      </c>
      <c r="DQ330" s="329">
        <f t="shared" si="392"/>
        <v>0</v>
      </c>
      <c r="DR330" s="72"/>
      <c r="DS330" s="372">
        <v>317</v>
      </c>
      <c r="DT330" s="68">
        <f t="shared" si="374"/>
        <v>0</v>
      </c>
      <c r="DV330" s="68">
        <f t="shared" si="375"/>
        <v>0</v>
      </c>
      <c r="DX330" s="91"/>
      <c r="DZ330" s="68">
        <f t="shared" si="376"/>
        <v>0</v>
      </c>
      <c r="EA330" s="132"/>
      <c r="EB330" s="72">
        <f t="shared" si="377"/>
        <v>0</v>
      </c>
      <c r="EC330" s="132"/>
      <c r="ED330" s="72">
        <f t="shared" si="333"/>
        <v>0</v>
      </c>
      <c r="EF330" s="364">
        <f t="shared" si="393"/>
        <v>0</v>
      </c>
      <c r="EG330" s="95">
        <f t="shared" si="394"/>
        <v>0</v>
      </c>
      <c r="EH330" s="379">
        <f>(INDEX('30 year Cash Flow'!$H$50:$AK$50,1,'Monthly Loan Amortization'!A330)/12)*$DV$9</f>
        <v>0</v>
      </c>
      <c r="EI330" s="326">
        <f t="shared" si="395"/>
        <v>0</v>
      </c>
      <c r="EJ330" s="326">
        <f t="shared" si="400"/>
        <v>0</v>
      </c>
      <c r="EK330" s="326">
        <f t="shared" si="396"/>
        <v>0</v>
      </c>
      <c r="EL330" s="329">
        <f t="shared" si="403"/>
        <v>0</v>
      </c>
      <c r="EM330" s="329"/>
      <c r="EN330" s="372">
        <v>317</v>
      </c>
      <c r="EO330" s="95">
        <f t="shared" si="378"/>
        <v>0</v>
      </c>
      <c r="EP330" s="132"/>
      <c r="EQ330" s="95">
        <f t="shared" si="379"/>
        <v>0</v>
      </c>
      <c r="ER330" s="132"/>
      <c r="ES330" s="91"/>
      <c r="ET330" s="132"/>
      <c r="EU330" s="95">
        <f t="shared" si="380"/>
        <v>0</v>
      </c>
      <c r="EV330" s="132"/>
      <c r="EW330" s="327">
        <f t="shared" si="381"/>
        <v>0</v>
      </c>
      <c r="EX330" s="132"/>
      <c r="EY330" s="327">
        <f t="shared" si="334"/>
        <v>0</v>
      </c>
      <c r="EZ330" s="132"/>
      <c r="FA330" s="364">
        <f t="shared" si="397"/>
        <v>0</v>
      </c>
      <c r="FB330" s="95">
        <f t="shared" si="398"/>
        <v>0</v>
      </c>
      <c r="FC330" s="379">
        <f>(INDEX('30 year Cash Flow'!$H$50:$AK$50,1,'Monthly Loan Amortization'!A330)/12)*$EQ$9</f>
        <v>0</v>
      </c>
      <c r="FD330" s="326">
        <f t="shared" si="401"/>
        <v>0</v>
      </c>
      <c r="FE330" s="326">
        <f t="shared" si="402"/>
        <v>0</v>
      </c>
      <c r="FF330" s="326">
        <f t="shared" si="399"/>
        <v>0</v>
      </c>
      <c r="FG330" s="329">
        <f t="shared" si="404"/>
        <v>0</v>
      </c>
    </row>
    <row r="331" spans="1:163" x14ac:dyDescent="0.25">
      <c r="A331" s="132">
        <f t="shared" si="382"/>
        <v>27</v>
      </c>
      <c r="B331" s="71">
        <v>318</v>
      </c>
      <c r="C331" s="68">
        <f t="shared" si="335"/>
        <v>0</v>
      </c>
      <c r="E331" s="68">
        <f t="shared" si="336"/>
        <v>0</v>
      </c>
      <c r="G331" s="91"/>
      <c r="I331" s="68">
        <f t="shared" si="337"/>
        <v>0</v>
      </c>
      <c r="K331" s="72">
        <f t="shared" si="338"/>
        <v>0</v>
      </c>
      <c r="M331" s="72">
        <f t="shared" si="326"/>
        <v>0</v>
      </c>
      <c r="N331" s="66"/>
      <c r="O331" s="69"/>
      <c r="Q331" s="71">
        <v>318</v>
      </c>
      <c r="R331" s="68">
        <f t="shared" si="339"/>
        <v>0</v>
      </c>
      <c r="T331" s="68">
        <f t="shared" si="340"/>
        <v>0</v>
      </c>
      <c r="V331" s="91"/>
      <c r="X331" s="68">
        <f t="shared" si="341"/>
        <v>0</v>
      </c>
      <c r="Z331" s="72">
        <f t="shared" si="342"/>
        <v>0</v>
      </c>
      <c r="AB331" s="72" t="e">
        <f t="shared" si="327"/>
        <v>#REF!</v>
      </c>
      <c r="AD331" s="69"/>
      <c r="AF331" s="71">
        <v>318</v>
      </c>
      <c r="AG331" s="68">
        <f t="shared" si="343"/>
        <v>0</v>
      </c>
      <c r="AI331" s="68">
        <f t="shared" si="344"/>
        <v>0</v>
      </c>
      <c r="AK331" s="91"/>
      <c r="AM331" s="68">
        <f t="shared" si="345"/>
        <v>0</v>
      </c>
      <c r="AO331" s="72">
        <f t="shared" si="346"/>
        <v>0</v>
      </c>
      <c r="AQ331" s="72" t="e">
        <f t="shared" si="328"/>
        <v>#REF!</v>
      </c>
      <c r="AS331" s="69"/>
      <c r="AU331" s="71">
        <v>318</v>
      </c>
      <c r="AV331" s="68">
        <f t="shared" si="347"/>
        <v>0</v>
      </c>
      <c r="AX331" s="68">
        <f t="shared" si="348"/>
        <v>0</v>
      </c>
      <c r="AZ331" s="91"/>
      <c r="BB331" s="68">
        <f t="shared" si="349"/>
        <v>0</v>
      </c>
      <c r="BD331" s="72">
        <f t="shared" si="350"/>
        <v>0</v>
      </c>
      <c r="BF331" s="72" t="e">
        <f t="shared" si="329"/>
        <v>#REF!</v>
      </c>
      <c r="BG331" s="72"/>
      <c r="BH331" s="71">
        <v>318</v>
      </c>
      <c r="BI331" s="68">
        <f t="shared" si="351"/>
        <v>0</v>
      </c>
      <c r="BJ331" s="132"/>
      <c r="BK331" s="68">
        <f t="shared" si="352"/>
        <v>0</v>
      </c>
      <c r="BL331" s="132"/>
      <c r="BM331" s="91"/>
      <c r="BN331" s="132"/>
      <c r="BO331" s="68">
        <f t="shared" si="353"/>
        <v>0</v>
      </c>
      <c r="BP331" s="132"/>
      <c r="BQ331" s="72">
        <f t="shared" si="354"/>
        <v>0</v>
      </c>
      <c r="BR331" s="132"/>
      <c r="BS331" s="72">
        <f t="shared" si="330"/>
        <v>0</v>
      </c>
      <c r="BT331" s="72"/>
      <c r="BU331" s="326">
        <f t="shared" si="383"/>
        <v>0</v>
      </c>
      <c r="BV331" s="326">
        <f t="shared" si="355"/>
        <v>0</v>
      </c>
      <c r="BW331" s="326">
        <f t="shared" si="356"/>
        <v>0</v>
      </c>
      <c r="BX331" s="326">
        <f t="shared" si="357"/>
        <v>0</v>
      </c>
      <c r="BY331" s="326">
        <f t="shared" si="358"/>
        <v>0</v>
      </c>
      <c r="BZ331" s="326">
        <f t="shared" si="384"/>
        <v>0</v>
      </c>
      <c r="CA331" s="329">
        <f t="shared" si="359"/>
        <v>0</v>
      </c>
      <c r="CB331" s="132"/>
      <c r="CC331" s="71">
        <v>318</v>
      </c>
      <c r="CD331" s="68">
        <f t="shared" si="360"/>
        <v>0</v>
      </c>
      <c r="CE331" s="132"/>
      <c r="CF331" s="68">
        <f t="shared" si="361"/>
        <v>0</v>
      </c>
      <c r="CG331" s="132"/>
      <c r="CH331" s="91"/>
      <c r="CI331" s="132"/>
      <c r="CJ331" s="68">
        <f t="shared" si="362"/>
        <v>0</v>
      </c>
      <c r="CK331" s="132"/>
      <c r="CL331" s="72">
        <f t="shared" si="363"/>
        <v>0</v>
      </c>
      <c r="CM331" s="132"/>
      <c r="CN331" s="72">
        <f t="shared" si="331"/>
        <v>0</v>
      </c>
      <c r="CO331" s="132"/>
      <c r="CP331" s="326">
        <f t="shared" si="385"/>
        <v>0</v>
      </c>
      <c r="CQ331" s="326">
        <f t="shared" si="386"/>
        <v>0</v>
      </c>
      <c r="CR331" s="326">
        <f t="shared" si="387"/>
        <v>0</v>
      </c>
      <c r="CS331" s="326">
        <f t="shared" si="364"/>
        <v>0</v>
      </c>
      <c r="CT331" s="326">
        <f t="shared" si="365"/>
        <v>0</v>
      </c>
      <c r="CU331" s="326">
        <f t="shared" si="388"/>
        <v>0</v>
      </c>
      <c r="CV331" s="329">
        <f t="shared" si="366"/>
        <v>0</v>
      </c>
      <c r="CW331" s="69"/>
      <c r="CX331" s="71">
        <v>318</v>
      </c>
      <c r="CY331" s="68">
        <f t="shared" si="367"/>
        <v>0</v>
      </c>
      <c r="CZ331" s="132"/>
      <c r="DA331" s="68">
        <f t="shared" si="368"/>
        <v>0</v>
      </c>
      <c r="DB331" s="132"/>
      <c r="DC331" s="91"/>
      <c r="DD331" s="132"/>
      <c r="DE331" s="68">
        <f t="shared" si="369"/>
        <v>0</v>
      </c>
      <c r="DF331" s="132"/>
      <c r="DG331" s="72">
        <f t="shared" si="370"/>
        <v>0</v>
      </c>
      <c r="DH331" s="132"/>
      <c r="DI331" s="72">
        <f t="shared" si="332"/>
        <v>0</v>
      </c>
      <c r="DJ331" s="72"/>
      <c r="DK331" s="326">
        <f t="shared" si="389"/>
        <v>0</v>
      </c>
      <c r="DL331" s="326">
        <f t="shared" si="390"/>
        <v>0</v>
      </c>
      <c r="DM331" s="326">
        <f t="shared" si="371"/>
        <v>0</v>
      </c>
      <c r="DN331" s="326">
        <f t="shared" si="372"/>
        <v>0</v>
      </c>
      <c r="DO331" s="326">
        <f t="shared" si="373"/>
        <v>0</v>
      </c>
      <c r="DP331" s="326">
        <f t="shared" si="391"/>
        <v>0</v>
      </c>
      <c r="DQ331" s="329">
        <f t="shared" si="392"/>
        <v>0</v>
      </c>
      <c r="DR331" s="72"/>
      <c r="DS331" s="372">
        <v>318</v>
      </c>
      <c r="DT331" s="68">
        <f t="shared" si="374"/>
        <v>0</v>
      </c>
      <c r="DV331" s="68">
        <f t="shared" si="375"/>
        <v>0</v>
      </c>
      <c r="DX331" s="91"/>
      <c r="DZ331" s="68">
        <f t="shared" si="376"/>
        <v>0</v>
      </c>
      <c r="EA331" s="132"/>
      <c r="EB331" s="72">
        <f t="shared" si="377"/>
        <v>0</v>
      </c>
      <c r="EC331" s="132"/>
      <c r="ED331" s="72">
        <f t="shared" si="333"/>
        <v>0</v>
      </c>
      <c r="EF331" s="364">
        <f t="shared" si="393"/>
        <v>0</v>
      </c>
      <c r="EG331" s="95">
        <f t="shared" si="394"/>
        <v>0</v>
      </c>
      <c r="EH331" s="379">
        <f>(INDEX('30 year Cash Flow'!$H$50:$AK$50,1,'Monthly Loan Amortization'!A331)/12)*$DV$9</f>
        <v>0</v>
      </c>
      <c r="EI331" s="326">
        <f t="shared" si="395"/>
        <v>0</v>
      </c>
      <c r="EJ331" s="326">
        <f t="shared" si="400"/>
        <v>0</v>
      </c>
      <c r="EK331" s="326">
        <f t="shared" si="396"/>
        <v>0</v>
      </c>
      <c r="EL331" s="329">
        <f t="shared" si="403"/>
        <v>0</v>
      </c>
      <c r="EM331" s="329"/>
      <c r="EN331" s="372">
        <v>318</v>
      </c>
      <c r="EO331" s="95">
        <f t="shared" si="378"/>
        <v>0</v>
      </c>
      <c r="EP331" s="132"/>
      <c r="EQ331" s="95">
        <f t="shared" si="379"/>
        <v>0</v>
      </c>
      <c r="ER331" s="132"/>
      <c r="ES331" s="91"/>
      <c r="ET331" s="132"/>
      <c r="EU331" s="95">
        <f t="shared" si="380"/>
        <v>0</v>
      </c>
      <c r="EV331" s="132"/>
      <c r="EW331" s="327">
        <f t="shared" si="381"/>
        <v>0</v>
      </c>
      <c r="EX331" s="132"/>
      <c r="EY331" s="327">
        <f t="shared" si="334"/>
        <v>0</v>
      </c>
      <c r="EZ331" s="132"/>
      <c r="FA331" s="364">
        <f t="shared" si="397"/>
        <v>0</v>
      </c>
      <c r="FB331" s="95">
        <f t="shared" si="398"/>
        <v>0</v>
      </c>
      <c r="FC331" s="379">
        <f>(INDEX('30 year Cash Flow'!$H$50:$AK$50,1,'Monthly Loan Amortization'!A331)/12)*$EQ$9</f>
        <v>0</v>
      </c>
      <c r="FD331" s="326">
        <f t="shared" si="401"/>
        <v>0</v>
      </c>
      <c r="FE331" s="326">
        <f t="shared" si="402"/>
        <v>0</v>
      </c>
      <c r="FF331" s="326">
        <f t="shared" si="399"/>
        <v>0</v>
      </c>
      <c r="FG331" s="329">
        <f t="shared" si="404"/>
        <v>0</v>
      </c>
    </row>
    <row r="332" spans="1:163" x14ac:dyDescent="0.25">
      <c r="A332" s="132">
        <f t="shared" si="382"/>
        <v>27</v>
      </c>
      <c r="B332" s="71">
        <v>319</v>
      </c>
      <c r="C332" s="68">
        <f t="shared" si="335"/>
        <v>0</v>
      </c>
      <c r="E332" s="68">
        <f t="shared" si="336"/>
        <v>0</v>
      </c>
      <c r="G332" s="91"/>
      <c r="I332" s="68">
        <f t="shared" si="337"/>
        <v>0</v>
      </c>
      <c r="K332" s="72">
        <f t="shared" si="338"/>
        <v>0</v>
      </c>
      <c r="M332" s="72">
        <f t="shared" si="326"/>
        <v>0</v>
      </c>
      <c r="N332" s="66"/>
      <c r="O332" s="69"/>
      <c r="Q332" s="71">
        <v>319</v>
      </c>
      <c r="R332" s="68">
        <f t="shared" si="339"/>
        <v>0</v>
      </c>
      <c r="T332" s="68">
        <f t="shared" si="340"/>
        <v>0</v>
      </c>
      <c r="V332" s="91"/>
      <c r="X332" s="68">
        <f t="shared" si="341"/>
        <v>0</v>
      </c>
      <c r="Z332" s="72">
        <f t="shared" si="342"/>
        <v>0</v>
      </c>
      <c r="AB332" s="72" t="e">
        <f t="shared" si="327"/>
        <v>#REF!</v>
      </c>
      <c r="AD332" s="69"/>
      <c r="AF332" s="71">
        <v>319</v>
      </c>
      <c r="AG332" s="68">
        <f t="shared" si="343"/>
        <v>0</v>
      </c>
      <c r="AI332" s="68">
        <f t="shared" si="344"/>
        <v>0</v>
      </c>
      <c r="AK332" s="91"/>
      <c r="AM332" s="68">
        <f t="shared" si="345"/>
        <v>0</v>
      </c>
      <c r="AO332" s="72">
        <f t="shared" si="346"/>
        <v>0</v>
      </c>
      <c r="AQ332" s="72" t="e">
        <f t="shared" si="328"/>
        <v>#REF!</v>
      </c>
      <c r="AS332" s="69"/>
      <c r="AU332" s="71">
        <v>319</v>
      </c>
      <c r="AV332" s="68">
        <f t="shared" si="347"/>
        <v>0</v>
      </c>
      <c r="AX332" s="68">
        <f t="shared" si="348"/>
        <v>0</v>
      </c>
      <c r="AZ332" s="91"/>
      <c r="BB332" s="68">
        <f t="shared" si="349"/>
        <v>0</v>
      </c>
      <c r="BD332" s="72">
        <f t="shared" si="350"/>
        <v>0</v>
      </c>
      <c r="BF332" s="72" t="e">
        <f t="shared" si="329"/>
        <v>#REF!</v>
      </c>
      <c r="BG332" s="72"/>
      <c r="BH332" s="71">
        <v>319</v>
      </c>
      <c r="BI332" s="68">
        <f t="shared" si="351"/>
        <v>0</v>
      </c>
      <c r="BJ332" s="132"/>
      <c r="BK332" s="68">
        <f t="shared" si="352"/>
        <v>0</v>
      </c>
      <c r="BL332" s="132"/>
      <c r="BM332" s="91"/>
      <c r="BN332" s="132"/>
      <c r="BO332" s="68">
        <f t="shared" si="353"/>
        <v>0</v>
      </c>
      <c r="BP332" s="132"/>
      <c r="BQ332" s="72">
        <f t="shared" si="354"/>
        <v>0</v>
      </c>
      <c r="BR332" s="132"/>
      <c r="BS332" s="72">
        <f t="shared" si="330"/>
        <v>0</v>
      </c>
      <c r="BT332" s="72"/>
      <c r="BU332" s="326">
        <f t="shared" si="383"/>
        <v>0</v>
      </c>
      <c r="BV332" s="326">
        <f t="shared" si="355"/>
        <v>0</v>
      </c>
      <c r="BW332" s="326">
        <f t="shared" si="356"/>
        <v>0</v>
      </c>
      <c r="BX332" s="326">
        <f t="shared" si="357"/>
        <v>0</v>
      </c>
      <c r="BY332" s="326">
        <f t="shared" si="358"/>
        <v>0</v>
      </c>
      <c r="BZ332" s="326">
        <f t="shared" si="384"/>
        <v>0</v>
      </c>
      <c r="CA332" s="329">
        <f t="shared" si="359"/>
        <v>0</v>
      </c>
      <c r="CB332" s="132"/>
      <c r="CC332" s="71">
        <v>319</v>
      </c>
      <c r="CD332" s="68">
        <f t="shared" si="360"/>
        <v>0</v>
      </c>
      <c r="CE332" s="132"/>
      <c r="CF332" s="68">
        <f t="shared" si="361"/>
        <v>0</v>
      </c>
      <c r="CG332" s="132"/>
      <c r="CH332" s="91"/>
      <c r="CI332" s="132"/>
      <c r="CJ332" s="68">
        <f t="shared" si="362"/>
        <v>0</v>
      </c>
      <c r="CK332" s="132"/>
      <c r="CL332" s="72">
        <f t="shared" si="363"/>
        <v>0</v>
      </c>
      <c r="CM332" s="132"/>
      <c r="CN332" s="72">
        <f t="shared" si="331"/>
        <v>0</v>
      </c>
      <c r="CO332" s="132"/>
      <c r="CP332" s="326">
        <f t="shared" si="385"/>
        <v>0</v>
      </c>
      <c r="CQ332" s="326">
        <f t="shared" si="386"/>
        <v>0</v>
      </c>
      <c r="CR332" s="326">
        <f t="shared" si="387"/>
        <v>0</v>
      </c>
      <c r="CS332" s="326">
        <f t="shared" si="364"/>
        <v>0</v>
      </c>
      <c r="CT332" s="326">
        <f t="shared" si="365"/>
        <v>0</v>
      </c>
      <c r="CU332" s="326">
        <f t="shared" si="388"/>
        <v>0</v>
      </c>
      <c r="CV332" s="329">
        <f t="shared" si="366"/>
        <v>0</v>
      </c>
      <c r="CW332" s="69"/>
      <c r="CX332" s="71">
        <v>319</v>
      </c>
      <c r="CY332" s="68">
        <f t="shared" si="367"/>
        <v>0</v>
      </c>
      <c r="CZ332" s="132"/>
      <c r="DA332" s="68">
        <f t="shared" si="368"/>
        <v>0</v>
      </c>
      <c r="DB332" s="132"/>
      <c r="DC332" s="91"/>
      <c r="DD332" s="132"/>
      <c r="DE332" s="68">
        <f t="shared" si="369"/>
        <v>0</v>
      </c>
      <c r="DF332" s="132"/>
      <c r="DG332" s="72">
        <f t="shared" si="370"/>
        <v>0</v>
      </c>
      <c r="DH332" s="132"/>
      <c r="DI332" s="72">
        <f t="shared" si="332"/>
        <v>0</v>
      </c>
      <c r="DJ332" s="72"/>
      <c r="DK332" s="326">
        <f t="shared" si="389"/>
        <v>0</v>
      </c>
      <c r="DL332" s="326">
        <f t="shared" si="390"/>
        <v>0</v>
      </c>
      <c r="DM332" s="326">
        <f t="shared" si="371"/>
        <v>0</v>
      </c>
      <c r="DN332" s="326">
        <f t="shared" si="372"/>
        <v>0</v>
      </c>
      <c r="DO332" s="326">
        <f t="shared" si="373"/>
        <v>0</v>
      </c>
      <c r="DP332" s="326">
        <f t="shared" si="391"/>
        <v>0</v>
      </c>
      <c r="DQ332" s="329">
        <f t="shared" si="392"/>
        <v>0</v>
      </c>
      <c r="DR332" s="72"/>
      <c r="DS332" s="372">
        <v>319</v>
      </c>
      <c r="DT332" s="68">
        <f t="shared" si="374"/>
        <v>0</v>
      </c>
      <c r="DV332" s="68">
        <f t="shared" si="375"/>
        <v>0</v>
      </c>
      <c r="DX332" s="91"/>
      <c r="DZ332" s="68">
        <f t="shared" si="376"/>
        <v>0</v>
      </c>
      <c r="EA332" s="132"/>
      <c r="EB332" s="72">
        <f t="shared" si="377"/>
        <v>0</v>
      </c>
      <c r="EC332" s="132"/>
      <c r="ED332" s="72">
        <f t="shared" si="333"/>
        <v>0</v>
      </c>
      <c r="EF332" s="364">
        <f t="shared" si="393"/>
        <v>0</v>
      </c>
      <c r="EG332" s="95">
        <f t="shared" si="394"/>
        <v>0</v>
      </c>
      <c r="EH332" s="379">
        <f>(INDEX('30 year Cash Flow'!$H$50:$AK$50,1,'Monthly Loan Amortization'!A332)/12)*$DV$9</f>
        <v>0</v>
      </c>
      <c r="EI332" s="326">
        <f t="shared" si="395"/>
        <v>0</v>
      </c>
      <c r="EJ332" s="326">
        <f t="shared" si="400"/>
        <v>0</v>
      </c>
      <c r="EK332" s="326">
        <f t="shared" si="396"/>
        <v>0</v>
      </c>
      <c r="EL332" s="329">
        <f t="shared" si="403"/>
        <v>0</v>
      </c>
      <c r="EM332" s="329"/>
      <c r="EN332" s="372">
        <v>319</v>
      </c>
      <c r="EO332" s="95">
        <f t="shared" si="378"/>
        <v>0</v>
      </c>
      <c r="EP332" s="132"/>
      <c r="EQ332" s="95">
        <f t="shared" si="379"/>
        <v>0</v>
      </c>
      <c r="ER332" s="132"/>
      <c r="ES332" s="91"/>
      <c r="ET332" s="132"/>
      <c r="EU332" s="95">
        <f t="shared" si="380"/>
        <v>0</v>
      </c>
      <c r="EV332" s="132"/>
      <c r="EW332" s="327">
        <f t="shared" si="381"/>
        <v>0</v>
      </c>
      <c r="EX332" s="132"/>
      <c r="EY332" s="327">
        <f t="shared" si="334"/>
        <v>0</v>
      </c>
      <c r="EZ332" s="132"/>
      <c r="FA332" s="364">
        <f t="shared" si="397"/>
        <v>0</v>
      </c>
      <c r="FB332" s="95">
        <f t="shared" si="398"/>
        <v>0</v>
      </c>
      <c r="FC332" s="379">
        <f>(INDEX('30 year Cash Flow'!$H$50:$AK$50,1,'Monthly Loan Amortization'!A332)/12)*$EQ$9</f>
        <v>0</v>
      </c>
      <c r="FD332" s="326">
        <f t="shared" si="401"/>
        <v>0</v>
      </c>
      <c r="FE332" s="326">
        <f t="shared" si="402"/>
        <v>0</v>
      </c>
      <c r="FF332" s="326">
        <f t="shared" si="399"/>
        <v>0</v>
      </c>
      <c r="FG332" s="329">
        <f t="shared" si="404"/>
        <v>0</v>
      </c>
    </row>
    <row r="333" spans="1:163" x14ac:dyDescent="0.25">
      <c r="A333" s="132">
        <f t="shared" si="382"/>
        <v>27</v>
      </c>
      <c r="B333" s="71">
        <v>320</v>
      </c>
      <c r="C333" s="68">
        <f t="shared" si="335"/>
        <v>0</v>
      </c>
      <c r="E333" s="68">
        <f t="shared" si="336"/>
        <v>0</v>
      </c>
      <c r="G333" s="91"/>
      <c r="I333" s="68">
        <f t="shared" si="337"/>
        <v>0</v>
      </c>
      <c r="K333" s="72">
        <f t="shared" si="338"/>
        <v>0</v>
      </c>
      <c r="M333" s="72">
        <f t="shared" si="326"/>
        <v>0</v>
      </c>
      <c r="N333" s="66"/>
      <c r="O333" s="69"/>
      <c r="Q333" s="71">
        <v>320</v>
      </c>
      <c r="R333" s="68">
        <f t="shared" si="339"/>
        <v>0</v>
      </c>
      <c r="T333" s="68">
        <f t="shared" si="340"/>
        <v>0</v>
      </c>
      <c r="V333" s="91"/>
      <c r="X333" s="68">
        <f t="shared" si="341"/>
        <v>0</v>
      </c>
      <c r="Z333" s="72">
        <f t="shared" si="342"/>
        <v>0</v>
      </c>
      <c r="AB333" s="72" t="e">
        <f t="shared" si="327"/>
        <v>#REF!</v>
      </c>
      <c r="AD333" s="69"/>
      <c r="AF333" s="71">
        <v>320</v>
      </c>
      <c r="AG333" s="68">
        <f t="shared" si="343"/>
        <v>0</v>
      </c>
      <c r="AI333" s="68">
        <f t="shared" si="344"/>
        <v>0</v>
      </c>
      <c r="AK333" s="91"/>
      <c r="AM333" s="68">
        <f t="shared" si="345"/>
        <v>0</v>
      </c>
      <c r="AO333" s="72">
        <f t="shared" si="346"/>
        <v>0</v>
      </c>
      <c r="AQ333" s="72" t="e">
        <f t="shared" si="328"/>
        <v>#REF!</v>
      </c>
      <c r="AS333" s="69"/>
      <c r="AU333" s="71">
        <v>320</v>
      </c>
      <c r="AV333" s="68">
        <f t="shared" si="347"/>
        <v>0</v>
      </c>
      <c r="AX333" s="68">
        <f t="shared" si="348"/>
        <v>0</v>
      </c>
      <c r="AZ333" s="91"/>
      <c r="BB333" s="68">
        <f t="shared" si="349"/>
        <v>0</v>
      </c>
      <c r="BD333" s="72">
        <f t="shared" si="350"/>
        <v>0</v>
      </c>
      <c r="BF333" s="72" t="e">
        <f t="shared" si="329"/>
        <v>#REF!</v>
      </c>
      <c r="BG333" s="72"/>
      <c r="BH333" s="71">
        <v>320</v>
      </c>
      <c r="BI333" s="68">
        <f t="shared" si="351"/>
        <v>0</v>
      </c>
      <c r="BJ333" s="132"/>
      <c r="BK333" s="68">
        <f t="shared" si="352"/>
        <v>0</v>
      </c>
      <c r="BL333" s="132"/>
      <c r="BM333" s="91"/>
      <c r="BN333" s="132"/>
      <c r="BO333" s="68">
        <f t="shared" si="353"/>
        <v>0</v>
      </c>
      <c r="BP333" s="132"/>
      <c r="BQ333" s="72">
        <f t="shared" si="354"/>
        <v>0</v>
      </c>
      <c r="BR333" s="132"/>
      <c r="BS333" s="72">
        <f t="shared" si="330"/>
        <v>0</v>
      </c>
      <c r="BT333" s="72"/>
      <c r="BU333" s="326">
        <f t="shared" si="383"/>
        <v>0</v>
      </c>
      <c r="BV333" s="326">
        <f t="shared" si="355"/>
        <v>0</v>
      </c>
      <c r="BW333" s="326">
        <f t="shared" si="356"/>
        <v>0</v>
      </c>
      <c r="BX333" s="326">
        <f t="shared" si="357"/>
        <v>0</v>
      </c>
      <c r="BY333" s="326">
        <f t="shared" si="358"/>
        <v>0</v>
      </c>
      <c r="BZ333" s="326">
        <f t="shared" si="384"/>
        <v>0</v>
      </c>
      <c r="CA333" s="329">
        <f t="shared" si="359"/>
        <v>0</v>
      </c>
      <c r="CB333" s="132"/>
      <c r="CC333" s="71">
        <v>320</v>
      </c>
      <c r="CD333" s="68">
        <f t="shared" si="360"/>
        <v>0</v>
      </c>
      <c r="CE333" s="132"/>
      <c r="CF333" s="68">
        <f t="shared" si="361"/>
        <v>0</v>
      </c>
      <c r="CG333" s="132"/>
      <c r="CH333" s="91"/>
      <c r="CI333" s="132"/>
      <c r="CJ333" s="68">
        <f t="shared" si="362"/>
        <v>0</v>
      </c>
      <c r="CK333" s="132"/>
      <c r="CL333" s="72">
        <f t="shared" si="363"/>
        <v>0</v>
      </c>
      <c r="CM333" s="132"/>
      <c r="CN333" s="72">
        <f t="shared" si="331"/>
        <v>0</v>
      </c>
      <c r="CO333" s="132"/>
      <c r="CP333" s="326">
        <f t="shared" si="385"/>
        <v>0</v>
      </c>
      <c r="CQ333" s="326">
        <f t="shared" si="386"/>
        <v>0</v>
      </c>
      <c r="CR333" s="326">
        <f t="shared" si="387"/>
        <v>0</v>
      </c>
      <c r="CS333" s="326">
        <f t="shared" si="364"/>
        <v>0</v>
      </c>
      <c r="CT333" s="326">
        <f t="shared" si="365"/>
        <v>0</v>
      </c>
      <c r="CU333" s="326">
        <f t="shared" si="388"/>
        <v>0</v>
      </c>
      <c r="CV333" s="329">
        <f t="shared" si="366"/>
        <v>0</v>
      </c>
      <c r="CW333" s="69"/>
      <c r="CX333" s="71">
        <v>320</v>
      </c>
      <c r="CY333" s="68">
        <f t="shared" si="367"/>
        <v>0</v>
      </c>
      <c r="CZ333" s="132"/>
      <c r="DA333" s="68">
        <f t="shared" si="368"/>
        <v>0</v>
      </c>
      <c r="DB333" s="132"/>
      <c r="DC333" s="91"/>
      <c r="DD333" s="132"/>
      <c r="DE333" s="68">
        <f t="shared" si="369"/>
        <v>0</v>
      </c>
      <c r="DF333" s="132"/>
      <c r="DG333" s="72">
        <f t="shared" si="370"/>
        <v>0</v>
      </c>
      <c r="DH333" s="132"/>
      <c r="DI333" s="72">
        <f t="shared" si="332"/>
        <v>0</v>
      </c>
      <c r="DJ333" s="72"/>
      <c r="DK333" s="326">
        <f t="shared" si="389"/>
        <v>0</v>
      </c>
      <c r="DL333" s="326">
        <f t="shared" si="390"/>
        <v>0</v>
      </c>
      <c r="DM333" s="326">
        <f t="shared" si="371"/>
        <v>0</v>
      </c>
      <c r="DN333" s="326">
        <f t="shared" si="372"/>
        <v>0</v>
      </c>
      <c r="DO333" s="326">
        <f t="shared" si="373"/>
        <v>0</v>
      </c>
      <c r="DP333" s="326">
        <f t="shared" si="391"/>
        <v>0</v>
      </c>
      <c r="DQ333" s="329">
        <f t="shared" si="392"/>
        <v>0</v>
      </c>
      <c r="DR333" s="72"/>
      <c r="DS333" s="372">
        <v>320</v>
      </c>
      <c r="DT333" s="68">
        <f t="shared" si="374"/>
        <v>0</v>
      </c>
      <c r="DV333" s="68">
        <f t="shared" si="375"/>
        <v>0</v>
      </c>
      <c r="DX333" s="91"/>
      <c r="DZ333" s="68">
        <f t="shared" si="376"/>
        <v>0</v>
      </c>
      <c r="EA333" s="132"/>
      <c r="EB333" s="72">
        <f t="shared" si="377"/>
        <v>0</v>
      </c>
      <c r="EC333" s="132"/>
      <c r="ED333" s="72">
        <f t="shared" si="333"/>
        <v>0</v>
      </c>
      <c r="EF333" s="364">
        <f t="shared" si="393"/>
        <v>0</v>
      </c>
      <c r="EG333" s="95">
        <f t="shared" si="394"/>
        <v>0</v>
      </c>
      <c r="EH333" s="379">
        <f>(INDEX('30 year Cash Flow'!$H$50:$AK$50,1,'Monthly Loan Amortization'!A333)/12)*$DV$9</f>
        <v>0</v>
      </c>
      <c r="EI333" s="326">
        <f t="shared" si="395"/>
        <v>0</v>
      </c>
      <c r="EJ333" s="326">
        <f t="shared" si="400"/>
        <v>0</v>
      </c>
      <c r="EK333" s="326">
        <f t="shared" si="396"/>
        <v>0</v>
      </c>
      <c r="EL333" s="329">
        <f t="shared" si="403"/>
        <v>0</v>
      </c>
      <c r="EM333" s="329"/>
      <c r="EN333" s="372">
        <v>320</v>
      </c>
      <c r="EO333" s="95">
        <f t="shared" si="378"/>
        <v>0</v>
      </c>
      <c r="EP333" s="132"/>
      <c r="EQ333" s="95">
        <f t="shared" si="379"/>
        <v>0</v>
      </c>
      <c r="ER333" s="132"/>
      <c r="ES333" s="91"/>
      <c r="ET333" s="132"/>
      <c r="EU333" s="95">
        <f t="shared" si="380"/>
        <v>0</v>
      </c>
      <c r="EV333" s="132"/>
      <c r="EW333" s="327">
        <f t="shared" si="381"/>
        <v>0</v>
      </c>
      <c r="EX333" s="132"/>
      <c r="EY333" s="327">
        <f t="shared" si="334"/>
        <v>0</v>
      </c>
      <c r="EZ333" s="132"/>
      <c r="FA333" s="364">
        <f t="shared" si="397"/>
        <v>0</v>
      </c>
      <c r="FB333" s="95">
        <f t="shared" si="398"/>
        <v>0</v>
      </c>
      <c r="FC333" s="379">
        <f>(INDEX('30 year Cash Flow'!$H$50:$AK$50,1,'Monthly Loan Amortization'!A333)/12)*$EQ$9</f>
        <v>0</v>
      </c>
      <c r="FD333" s="326">
        <f t="shared" si="401"/>
        <v>0</v>
      </c>
      <c r="FE333" s="326">
        <f t="shared" si="402"/>
        <v>0</v>
      </c>
      <c r="FF333" s="326">
        <f t="shared" si="399"/>
        <v>0</v>
      </c>
      <c r="FG333" s="329">
        <f t="shared" si="404"/>
        <v>0</v>
      </c>
    </row>
    <row r="334" spans="1:163" x14ac:dyDescent="0.25">
      <c r="A334" s="132">
        <f t="shared" si="382"/>
        <v>27</v>
      </c>
      <c r="B334" s="71">
        <v>321</v>
      </c>
      <c r="C334" s="68">
        <f t="shared" si="335"/>
        <v>0</v>
      </c>
      <c r="E334" s="68">
        <f t="shared" si="336"/>
        <v>0</v>
      </c>
      <c r="G334" s="91"/>
      <c r="I334" s="68">
        <f t="shared" si="337"/>
        <v>0</v>
      </c>
      <c r="K334" s="72">
        <f t="shared" si="338"/>
        <v>0</v>
      </c>
      <c r="M334" s="72">
        <f t="shared" ref="M334:M373" si="405">INDEX(B$14:K$373,E$6,10)</f>
        <v>0</v>
      </c>
      <c r="N334" s="66"/>
      <c r="O334" s="69"/>
      <c r="Q334" s="71">
        <v>321</v>
      </c>
      <c r="R334" s="68">
        <f t="shared" si="339"/>
        <v>0</v>
      </c>
      <c r="T334" s="68">
        <f t="shared" si="340"/>
        <v>0</v>
      </c>
      <c r="V334" s="91"/>
      <c r="X334" s="68">
        <f t="shared" si="341"/>
        <v>0</v>
      </c>
      <c r="Z334" s="72">
        <f t="shared" si="342"/>
        <v>0</v>
      </c>
      <c r="AB334" s="72" t="e">
        <f t="shared" ref="AB334:AB373" si="406">INDEX(Q$14:Z$373,T$6,10)</f>
        <v>#REF!</v>
      </c>
      <c r="AD334" s="69"/>
      <c r="AF334" s="71">
        <v>321</v>
      </c>
      <c r="AG334" s="68">
        <f t="shared" si="343"/>
        <v>0</v>
      </c>
      <c r="AI334" s="68">
        <f t="shared" si="344"/>
        <v>0</v>
      </c>
      <c r="AK334" s="91"/>
      <c r="AM334" s="68">
        <f t="shared" si="345"/>
        <v>0</v>
      </c>
      <c r="AO334" s="72">
        <f t="shared" si="346"/>
        <v>0</v>
      </c>
      <c r="AQ334" s="72" t="e">
        <f t="shared" ref="AQ334:AQ373" si="407">INDEX(AF$14:AO$373,AI$6,10)</f>
        <v>#REF!</v>
      </c>
      <c r="AS334" s="69"/>
      <c r="AU334" s="71">
        <v>321</v>
      </c>
      <c r="AV334" s="68">
        <f t="shared" si="347"/>
        <v>0</v>
      </c>
      <c r="AX334" s="68">
        <f t="shared" si="348"/>
        <v>0</v>
      </c>
      <c r="AZ334" s="91"/>
      <c r="BB334" s="68">
        <f t="shared" si="349"/>
        <v>0</v>
      </c>
      <c r="BD334" s="72">
        <f t="shared" si="350"/>
        <v>0</v>
      </c>
      <c r="BF334" s="72" t="e">
        <f t="shared" ref="BF334:BF373" si="408">INDEX(AU$14:BD$373,AX$6,10)</f>
        <v>#REF!</v>
      </c>
      <c r="BG334" s="72"/>
      <c r="BH334" s="71">
        <v>321</v>
      </c>
      <c r="BI334" s="68">
        <f t="shared" si="351"/>
        <v>0</v>
      </c>
      <c r="BJ334" s="132"/>
      <c r="BK334" s="68">
        <f t="shared" si="352"/>
        <v>0</v>
      </c>
      <c r="BL334" s="132"/>
      <c r="BM334" s="91"/>
      <c r="BN334" s="132"/>
      <c r="BO334" s="68">
        <f t="shared" si="353"/>
        <v>0</v>
      </c>
      <c r="BP334" s="132"/>
      <c r="BQ334" s="72">
        <f t="shared" si="354"/>
        <v>0</v>
      </c>
      <c r="BR334" s="132"/>
      <c r="BS334" s="72">
        <f t="shared" ref="BS334:BS373" si="409">INDEX(BH$14:BQ$373,BK$6,10)</f>
        <v>0</v>
      </c>
      <c r="BT334" s="72"/>
      <c r="BU334" s="326">
        <f t="shared" si="383"/>
        <v>0</v>
      </c>
      <c r="BV334" s="326">
        <f t="shared" si="355"/>
        <v>0</v>
      </c>
      <c r="BW334" s="326">
        <f t="shared" si="356"/>
        <v>0</v>
      </c>
      <c r="BX334" s="326">
        <f t="shared" si="357"/>
        <v>0</v>
      </c>
      <c r="BY334" s="326">
        <f t="shared" si="358"/>
        <v>0</v>
      </c>
      <c r="BZ334" s="326">
        <f t="shared" si="384"/>
        <v>0</v>
      </c>
      <c r="CA334" s="329">
        <f t="shared" si="359"/>
        <v>0</v>
      </c>
      <c r="CB334" s="132"/>
      <c r="CC334" s="71">
        <v>321</v>
      </c>
      <c r="CD334" s="68">
        <f t="shared" si="360"/>
        <v>0</v>
      </c>
      <c r="CE334" s="132"/>
      <c r="CF334" s="68">
        <f t="shared" si="361"/>
        <v>0</v>
      </c>
      <c r="CG334" s="132"/>
      <c r="CH334" s="91"/>
      <c r="CI334" s="132"/>
      <c r="CJ334" s="68">
        <f t="shared" si="362"/>
        <v>0</v>
      </c>
      <c r="CK334" s="132"/>
      <c r="CL334" s="72">
        <f t="shared" si="363"/>
        <v>0</v>
      </c>
      <c r="CM334" s="132"/>
      <c r="CN334" s="72">
        <f t="shared" ref="CN334:CN373" si="410">INDEX(CC$14:CL$373,CF$6,10)</f>
        <v>0</v>
      </c>
      <c r="CO334" s="132"/>
      <c r="CP334" s="326">
        <f t="shared" si="385"/>
        <v>0</v>
      </c>
      <c r="CQ334" s="326">
        <f t="shared" si="386"/>
        <v>0</v>
      </c>
      <c r="CR334" s="326">
        <f t="shared" si="387"/>
        <v>0</v>
      </c>
      <c r="CS334" s="326">
        <f t="shared" si="364"/>
        <v>0</v>
      </c>
      <c r="CT334" s="326">
        <f t="shared" si="365"/>
        <v>0</v>
      </c>
      <c r="CU334" s="326">
        <f t="shared" si="388"/>
        <v>0</v>
      </c>
      <c r="CV334" s="329">
        <f t="shared" si="366"/>
        <v>0</v>
      </c>
      <c r="CW334" s="69"/>
      <c r="CX334" s="71">
        <v>321</v>
      </c>
      <c r="CY334" s="68">
        <f t="shared" si="367"/>
        <v>0</v>
      </c>
      <c r="CZ334" s="132"/>
      <c r="DA334" s="68">
        <f t="shared" si="368"/>
        <v>0</v>
      </c>
      <c r="DB334" s="132"/>
      <c r="DC334" s="91"/>
      <c r="DD334" s="132"/>
      <c r="DE334" s="68">
        <f t="shared" si="369"/>
        <v>0</v>
      </c>
      <c r="DF334" s="132"/>
      <c r="DG334" s="72">
        <f t="shared" si="370"/>
        <v>0</v>
      </c>
      <c r="DH334" s="132"/>
      <c r="DI334" s="72">
        <f t="shared" ref="DI334:DI373" si="411">INDEX(CX$14:DG$373,DA$6,10)</f>
        <v>0</v>
      </c>
      <c r="DJ334" s="72"/>
      <c r="DK334" s="326">
        <f t="shared" si="389"/>
        <v>0</v>
      </c>
      <c r="DL334" s="326">
        <f t="shared" si="390"/>
        <v>0</v>
      </c>
      <c r="DM334" s="326">
        <f t="shared" si="371"/>
        <v>0</v>
      </c>
      <c r="DN334" s="326">
        <f t="shared" si="372"/>
        <v>0</v>
      </c>
      <c r="DO334" s="326">
        <f t="shared" si="373"/>
        <v>0</v>
      </c>
      <c r="DP334" s="326">
        <f t="shared" si="391"/>
        <v>0</v>
      </c>
      <c r="DQ334" s="329">
        <f t="shared" si="392"/>
        <v>0</v>
      </c>
      <c r="DR334" s="72"/>
      <c r="DS334" s="372">
        <v>321</v>
      </c>
      <c r="DT334" s="68">
        <f t="shared" si="374"/>
        <v>0</v>
      </c>
      <c r="DV334" s="68">
        <f t="shared" si="375"/>
        <v>0</v>
      </c>
      <c r="DX334" s="91"/>
      <c r="DZ334" s="68">
        <f t="shared" si="376"/>
        <v>0</v>
      </c>
      <c r="EA334" s="132"/>
      <c r="EB334" s="72">
        <f t="shared" si="377"/>
        <v>0</v>
      </c>
      <c r="EC334" s="132"/>
      <c r="ED334" s="72">
        <f t="shared" ref="ED334:ED373" si="412">INDEX(DS$14:EB$373,DV$6,10)</f>
        <v>0</v>
      </c>
      <c r="EF334" s="364">
        <f t="shared" si="393"/>
        <v>0</v>
      </c>
      <c r="EG334" s="95">
        <f t="shared" si="394"/>
        <v>0</v>
      </c>
      <c r="EH334" s="379">
        <f>(INDEX('30 year Cash Flow'!$H$50:$AK$50,1,'Monthly Loan Amortization'!A334)/12)*$DV$9</f>
        <v>0</v>
      </c>
      <c r="EI334" s="326">
        <f t="shared" si="395"/>
        <v>0</v>
      </c>
      <c r="EJ334" s="326">
        <f t="shared" si="400"/>
        <v>0</v>
      </c>
      <c r="EK334" s="326">
        <f t="shared" si="396"/>
        <v>0</v>
      </c>
      <c r="EL334" s="329">
        <f t="shared" si="403"/>
        <v>0</v>
      </c>
      <c r="EM334" s="329"/>
      <c r="EN334" s="372">
        <v>321</v>
      </c>
      <c r="EO334" s="95">
        <f t="shared" si="378"/>
        <v>0</v>
      </c>
      <c r="EP334" s="132"/>
      <c r="EQ334" s="95">
        <f t="shared" si="379"/>
        <v>0</v>
      </c>
      <c r="ER334" s="132"/>
      <c r="ES334" s="91"/>
      <c r="ET334" s="132"/>
      <c r="EU334" s="95">
        <f t="shared" si="380"/>
        <v>0</v>
      </c>
      <c r="EV334" s="132"/>
      <c r="EW334" s="327">
        <f t="shared" si="381"/>
        <v>0</v>
      </c>
      <c r="EX334" s="132"/>
      <c r="EY334" s="327">
        <f t="shared" ref="EY334:EY373" si="413">INDEX(EN$14:EW$373,EQ$6,10)</f>
        <v>0</v>
      </c>
      <c r="EZ334" s="132"/>
      <c r="FA334" s="364">
        <f t="shared" si="397"/>
        <v>0</v>
      </c>
      <c r="FB334" s="95">
        <f t="shared" si="398"/>
        <v>0</v>
      </c>
      <c r="FC334" s="379">
        <f>(INDEX('30 year Cash Flow'!$H$50:$AK$50,1,'Monthly Loan Amortization'!A334)/12)*$EQ$9</f>
        <v>0</v>
      </c>
      <c r="FD334" s="326">
        <f t="shared" si="401"/>
        <v>0</v>
      </c>
      <c r="FE334" s="326">
        <f t="shared" si="402"/>
        <v>0</v>
      </c>
      <c r="FF334" s="326">
        <f t="shared" si="399"/>
        <v>0</v>
      </c>
      <c r="FG334" s="329">
        <f t="shared" si="404"/>
        <v>0</v>
      </c>
    </row>
    <row r="335" spans="1:163" x14ac:dyDescent="0.25">
      <c r="A335" s="132">
        <f t="shared" si="382"/>
        <v>27</v>
      </c>
      <c r="B335" s="71">
        <v>322</v>
      </c>
      <c r="C335" s="68">
        <f t="shared" ref="C335:C373" si="414">IF(K335&lt;=0,0,IF(B335-E$7&gt;E$8,0,IF(B335&lt;=E$6,IF(B335&lt;=E$7,E$4/12*E$3,-IPMT(E$4/12,B335-E$7,E$8,E$3)),-IPMT(E$5/12,B335-E$6,E$8-(E$6-E$7),M335))))</f>
        <v>0</v>
      </c>
      <c r="E335" s="68">
        <f t="shared" ref="E335:E373" si="415">IF(K334&lt;=0,0,IF(B335-E$7&gt;E$8,0,IF(B335&lt;=E$6,IF(B335&lt;=E$7,0,-PPMT(E$4/12,B335-E$7,E$8,E$3)),-PPMT(E$5/12,B335-E$6,E$8-(E$6-E$7),M335))))</f>
        <v>0</v>
      </c>
      <c r="G335" s="91"/>
      <c r="I335" s="68">
        <f t="shared" ref="I335:I373" si="416">C335+E335+G335</f>
        <v>0</v>
      </c>
      <c r="K335" s="72">
        <f t="shared" ref="K335:K373" si="417">K334-E335-G335</f>
        <v>0</v>
      </c>
      <c r="M335" s="72">
        <f t="shared" si="405"/>
        <v>0</v>
      </c>
      <c r="N335" s="66"/>
      <c r="O335" s="69"/>
      <c r="Q335" s="71">
        <v>322</v>
      </c>
      <c r="R335" s="68">
        <f t="shared" ref="R335:R373" si="418">IF(Z334&lt;=0,0,IF(Q335-T$7&gt;T$8,0,IF(Q335&lt;=T$6,IF(Q335&lt;=T$7,T$4/12*T$3,-IPMT(T$4/12,Q335-T$7,T$8,T$3)),-IPMT(T$5/12,Q335-T$6,T$8-(T$6-T$7),AB335))))</f>
        <v>0</v>
      </c>
      <c r="T335" s="68">
        <f t="shared" ref="T335:T373" si="419">IF(Z334&lt;=0,0,IF(Q335-T$7&gt;T$8,0,IF(Q335&lt;=T$6,IF(Q335&lt;=T$7,0,-PPMT(T$4/12,Q335-T$7,T$8,T$3)),-PPMT(T$5/12,Q335-T$6,T$8-(T$6-T$7),AB335))))</f>
        <v>0</v>
      </c>
      <c r="V335" s="91"/>
      <c r="X335" s="68">
        <f t="shared" ref="X335:X373" si="420">R335+T335+V335</f>
        <v>0</v>
      </c>
      <c r="Z335" s="72">
        <f t="shared" ref="Z335:Z373" si="421">Z334-T335-V335</f>
        <v>0</v>
      </c>
      <c r="AB335" s="72" t="e">
        <f t="shared" si="406"/>
        <v>#REF!</v>
      </c>
      <c r="AD335" s="69"/>
      <c r="AF335" s="71">
        <v>322</v>
      </c>
      <c r="AG335" s="68">
        <f t="shared" ref="AG335:AG373" si="422">IF(AO334&lt;=0,0,IF(AF335-AI$7&gt;AI$8,0,IF(AF335&lt;=AI$6,IF(AF335&lt;=AI$7,AI$4/12*AI$3,-IPMT(AI$4/12,AF335-AI$7,AI$8,AI$3)),-IPMT(AI$5/12,AF335-AI$6,AI$8-(AI$6-AI$7),AQ335))))</f>
        <v>0</v>
      </c>
      <c r="AI335" s="68">
        <f t="shared" ref="AI335:AI373" si="423">IF(AO334&lt;=0,0,IF(AF335-AI$7&gt;AI$8,0,IF(AF335&lt;=AI$6,IF(AF335&lt;=AI$7,0,-PPMT(AI$4/12,AF335-AI$7,AI$8,AI$3)),-PPMT(AI$5/12,AF335-AI$6,AI$8-(AI$6-AI$7),AQ335))))</f>
        <v>0</v>
      </c>
      <c r="AK335" s="91"/>
      <c r="AM335" s="68">
        <f t="shared" ref="AM335:AM373" si="424">AG335+AI335+AK335</f>
        <v>0</v>
      </c>
      <c r="AO335" s="72">
        <f t="shared" ref="AO335:AO373" si="425">AO334-AI335-AK335</f>
        <v>0</v>
      </c>
      <c r="AQ335" s="72" t="e">
        <f t="shared" si="407"/>
        <v>#REF!</v>
      </c>
      <c r="AS335" s="69"/>
      <c r="AU335" s="71">
        <v>322</v>
      </c>
      <c r="AV335" s="68">
        <f t="shared" ref="AV335:AV373" si="426">IF(BD334&lt;=0,0,IF(AU335-AX$7&gt;AX$8,0,IF(AU335&lt;=AX$6,IF(AU335&lt;=AX$7,AX$4/12*AX$3,-IPMT(AX$4/12,AU335-AX$7,AX$8,AX$3)),-IPMT(AX$5/12,AU335-AX$6,AX$8-(AX$6-AX$7),BF335))))</f>
        <v>0</v>
      </c>
      <c r="AX335" s="68">
        <f t="shared" ref="AX335:AX373" si="427">IF(BD334&lt;=0,0,IF(AU335-AX$7&gt;AX$8,0,IF(AU335&lt;=AX$6,IF(AU335&lt;=AX$7,0,-PPMT(AX$4/12,AU335-AX$7,AX$8,AX$3)),-PPMT(AX$5/12,AU335-AX$6,AX$8-(AX$6-AX$7),BF335))))</f>
        <v>0</v>
      </c>
      <c r="AZ335" s="91"/>
      <c r="BB335" s="68">
        <f t="shared" ref="BB335:BB373" si="428">AV335+AX335+AZ335</f>
        <v>0</v>
      </c>
      <c r="BD335" s="72">
        <f t="shared" ref="BD335:BD373" si="429">BD334-AX335-AZ335</f>
        <v>0</v>
      </c>
      <c r="BF335" s="72" t="e">
        <f t="shared" si="408"/>
        <v>#REF!</v>
      </c>
      <c r="BG335" s="72"/>
      <c r="BH335" s="71">
        <v>322</v>
      </c>
      <c r="BI335" s="68">
        <f t="shared" ref="BI335:BI373" si="430">IF(BQ334&lt;=0,0,IF(BH335-BK$7&gt;BK$8,0,IF(BH335&lt;=BK$6,IF(BH335&lt;=BK$7,BK$4/12*BK$3,-IPMT(BK$4/12,BH335-BK$7,BK$8,BK$3)),-IPMT(BK$5/12,BH335-BK$6,BK$8-(BK$6-BK$7),BS335))))</f>
        <v>0</v>
      </c>
      <c r="BJ335" s="132"/>
      <c r="BK335" s="68">
        <f t="shared" ref="BK335:BK373" si="431">IF(BQ334&lt;=0,0,IF(BH335-BK$7&gt;BK$8,0,IF(BH335&lt;=BK$6,IF(BH335&lt;=BK$7,0,-PPMT(BK$4/12,BH335-BK$7,BK$8,BK$3)),-PPMT(BK$5/12,BH335-BK$6,BK$8-(BK$6-BK$7),BS335))))</f>
        <v>0</v>
      </c>
      <c r="BL335" s="132"/>
      <c r="BM335" s="91"/>
      <c r="BN335" s="132"/>
      <c r="BO335" s="68">
        <f t="shared" ref="BO335:BO373" si="432">BI335+BK335+BM335</f>
        <v>0</v>
      </c>
      <c r="BP335" s="132"/>
      <c r="BQ335" s="72">
        <f t="shared" ref="BQ335:BQ373" si="433">BQ334-BK335-BM335</f>
        <v>0</v>
      </c>
      <c r="BR335" s="132"/>
      <c r="BS335" s="72">
        <f t="shared" si="409"/>
        <v>0</v>
      </c>
      <c r="BT335" s="72"/>
      <c r="BU335" s="326">
        <f t="shared" si="383"/>
        <v>0</v>
      </c>
      <c r="BV335" s="326">
        <f t="shared" ref="BV335:BV373" si="434">($BK$4/12)*BU335</f>
        <v>0</v>
      </c>
      <c r="BW335" s="326">
        <f t="shared" ref="BW335:BW373" si="435">$BK$9/12</f>
        <v>0</v>
      </c>
      <c r="BX335" s="326">
        <f t="shared" ref="BX335:BX373" si="436">IF(BW335-BV335&lt;0,0,BW335-BV335)</f>
        <v>0</v>
      </c>
      <c r="BY335" s="326">
        <f t="shared" ref="BY335:BY373" si="437">BW335-BX335</f>
        <v>0</v>
      </c>
      <c r="BZ335" s="326">
        <f t="shared" si="384"/>
        <v>0</v>
      </c>
      <c r="CA335" s="329">
        <f t="shared" ref="CA335:CA373" si="438">IF(BX335&lt;0,BU335,BU335-BX335)</f>
        <v>0</v>
      </c>
      <c r="CB335" s="132"/>
      <c r="CC335" s="71">
        <v>322</v>
      </c>
      <c r="CD335" s="68">
        <f t="shared" ref="CD335:CD373" si="439">IF(CL334&lt;=0,0,IF(CC335-CF$7&gt;CF$8,0,IF(CC335&lt;=CF$6,IF(CC335&lt;=CF$7,CF$4/12*CF$3,-IPMT(CF$4/12,CC335-CF$7,CF$8,CF$3)),-IPMT(CF$5/12,CC335-CF$6,CF$8-(CF$6-CF$7),CN335))))</f>
        <v>0</v>
      </c>
      <c r="CE335" s="132"/>
      <c r="CF335" s="68">
        <f t="shared" ref="CF335:CF373" si="440">IF(CL334&lt;=0,0,IF(CC335-CF$7&gt;CF$8,0,IF(CC335&lt;=CF$6,IF(CC335&lt;=CF$7,0,-PPMT(CF$4/12,CC335-CF$7,CF$8,CF$3)),-PPMT(CF$5/12,CC335-CF$6,CF$8-(CF$6-CF$7),CN335))))</f>
        <v>0</v>
      </c>
      <c r="CG335" s="132"/>
      <c r="CH335" s="91"/>
      <c r="CI335" s="132"/>
      <c r="CJ335" s="68">
        <f t="shared" ref="CJ335:CJ373" si="441">CD335+CF335+CH335</f>
        <v>0</v>
      </c>
      <c r="CK335" s="132"/>
      <c r="CL335" s="72">
        <f t="shared" ref="CL335:CL373" si="442">CL334-CF335-CH335</f>
        <v>0</v>
      </c>
      <c r="CM335" s="132"/>
      <c r="CN335" s="72">
        <f t="shared" si="410"/>
        <v>0</v>
      </c>
      <c r="CO335" s="132"/>
      <c r="CP335" s="326">
        <f t="shared" si="385"/>
        <v>0</v>
      </c>
      <c r="CQ335" s="326">
        <f t="shared" si="386"/>
        <v>0</v>
      </c>
      <c r="CR335" s="326">
        <f t="shared" si="387"/>
        <v>0</v>
      </c>
      <c r="CS335" s="326">
        <f t="shared" ref="CS335:CS373" si="443">IF(CR335-CQ335&lt;0,0,CR335-CQ335)</f>
        <v>0</v>
      </c>
      <c r="CT335" s="326">
        <f t="shared" ref="CT335:CT373" si="444">CR335-CS335</f>
        <v>0</v>
      </c>
      <c r="CU335" s="326">
        <f t="shared" si="388"/>
        <v>0</v>
      </c>
      <c r="CV335" s="329">
        <f t="shared" ref="CV335:CV373" si="445">IF(CS335&lt;0,CP335,CP335-CS335)</f>
        <v>0</v>
      </c>
      <c r="CW335" s="69"/>
      <c r="CX335" s="71">
        <v>322</v>
      </c>
      <c r="CY335" s="68">
        <f t="shared" ref="CY335:CY373" si="446">IF(DG334&lt;=0,0,IF(CX335-DA$7&gt;DA$8,0,IF(CX335&lt;=DA$6,IF(CX335&lt;=DA$7,DA$4/12*DA$3,-IPMT(DA$4/12,CX335-DA$7,DA$8,DA$3)),-IPMT(DA$5/12,CX335-DA$6,DA$8-(DA$6-DA$7),DI335))))</f>
        <v>0</v>
      </c>
      <c r="CZ335" s="132"/>
      <c r="DA335" s="68">
        <f t="shared" ref="DA335:DA373" si="447">IF(DG334&lt;=0,0,IF(CX335-DA$7&gt;DA$8,0,IF(CX335&lt;=DA$6,IF(CX335&lt;=DA$7,0,-PPMT(DA$4/12,CX335-DA$7,DA$8,DA$3)),-PPMT(DA$5/12,CX335-DA$6,DA$8-(DA$6-DA$7),DI335))))</f>
        <v>0</v>
      </c>
      <c r="DB335" s="132"/>
      <c r="DC335" s="91"/>
      <c r="DD335" s="132"/>
      <c r="DE335" s="68">
        <f t="shared" ref="DE335:DE373" si="448">CY335+DA335+DC335</f>
        <v>0</v>
      </c>
      <c r="DF335" s="132"/>
      <c r="DG335" s="72">
        <f t="shared" ref="DG335:DG373" si="449">DG334-DA335-DC335</f>
        <v>0</v>
      </c>
      <c r="DH335" s="132"/>
      <c r="DI335" s="72">
        <f t="shared" si="411"/>
        <v>0</v>
      </c>
      <c r="DJ335" s="72"/>
      <c r="DK335" s="326">
        <f t="shared" si="389"/>
        <v>0</v>
      </c>
      <c r="DL335" s="326">
        <f t="shared" si="390"/>
        <v>0</v>
      </c>
      <c r="DM335" s="326">
        <f t="shared" ref="DM335:DM373" si="450">$DA$9/12</f>
        <v>0</v>
      </c>
      <c r="DN335" s="326">
        <f t="shared" ref="DN335:DN373" si="451">IF(DM335-DL335&lt;0,0,DM335-DL335)</f>
        <v>0</v>
      </c>
      <c r="DO335" s="326">
        <f t="shared" ref="DO335:DO373" si="452">DM335-DN335</f>
        <v>0</v>
      </c>
      <c r="DP335" s="326">
        <f t="shared" si="391"/>
        <v>0</v>
      </c>
      <c r="DQ335" s="329">
        <f t="shared" si="392"/>
        <v>0</v>
      </c>
      <c r="DR335" s="72"/>
      <c r="DS335" s="372">
        <v>322</v>
      </c>
      <c r="DT335" s="68">
        <f t="shared" ref="DT335:DT373" si="453">IF(EB334&lt;=0,0,IF(DS335-DV$7&gt;DV$8,0,IF(DS335&lt;=DV$6,IF(DS335&lt;=DV$7,DV$4/12*DV$3,-IPMT(DV$4/12,DS335-DV$7,DV$8,DV$3)),-IPMT(DV$5/12,DS335-DV$6,DV$8-(DV$6-DV$7),ED335))))</f>
        <v>0</v>
      </c>
      <c r="DV335" s="68">
        <f t="shared" ref="DV335:DV373" si="454">IF(EB334&lt;=0,0,IF(DS335-DV$7&gt;DV$8,0,IF(DS335&lt;=DV$6,IF(DS335&lt;=DV$7,0,-PPMT(DV$4/12,DS335-DV$7,DV$8,DV$3)),-PPMT(DV$5/12,DS335-DV$6,DV$8-(DV$6-DV$7),ED335))))</f>
        <v>0</v>
      </c>
      <c r="DX335" s="91"/>
      <c r="DZ335" s="68">
        <f t="shared" ref="DZ335:DZ373" si="455">DT335+DV335+DX335</f>
        <v>0</v>
      </c>
      <c r="EA335" s="132"/>
      <c r="EB335" s="72">
        <f t="shared" ref="EB335:EB373" si="456">EB334-DV335-DX335</f>
        <v>0</v>
      </c>
      <c r="EC335" s="132"/>
      <c r="ED335" s="72">
        <f t="shared" si="412"/>
        <v>0</v>
      </c>
      <c r="EF335" s="364">
        <f t="shared" si="393"/>
        <v>0</v>
      </c>
      <c r="EG335" s="95">
        <f t="shared" si="394"/>
        <v>0</v>
      </c>
      <c r="EH335" s="379">
        <f>(INDEX('30 year Cash Flow'!$H$50:$AK$50,1,'Monthly Loan Amortization'!A335)/12)*$DV$9</f>
        <v>0</v>
      </c>
      <c r="EI335" s="326">
        <f t="shared" si="395"/>
        <v>0</v>
      </c>
      <c r="EJ335" s="326">
        <f t="shared" si="400"/>
        <v>0</v>
      </c>
      <c r="EK335" s="326">
        <f t="shared" si="396"/>
        <v>0</v>
      </c>
      <c r="EL335" s="329">
        <f t="shared" si="403"/>
        <v>0</v>
      </c>
      <c r="EM335" s="329"/>
      <c r="EN335" s="372">
        <v>322</v>
      </c>
      <c r="EO335" s="95">
        <f t="shared" ref="EO335:EO373" si="457">IF(EW334&lt;=0,0,IF(EN335-EQ$7&gt;EQ$8,0,IF(EN335&lt;=EQ$6,IF(EN335&lt;=EQ$7,EQ$4/12*EQ$3,-IPMT(EQ$4/12,EN335-EQ$7,EQ$8,EQ$3)),-IPMT(EQ$5/12,EN335-EQ$6,EQ$8-(EQ$6-EQ$7),EY335))))</f>
        <v>0</v>
      </c>
      <c r="EP335" s="132"/>
      <c r="EQ335" s="95">
        <f t="shared" ref="EQ335:EQ373" si="458">IF(EW334&lt;=0,0,IF(EN335-EQ$7&gt;EQ$8,0,IF(EN335&lt;=EQ$6,IF(EN335&lt;=EQ$7,0,-PPMT(EQ$4/12,EN335-EQ$7,EQ$8,EQ$3)),-PPMT(EQ$5/12,EN335-EQ$6,EQ$8-(EQ$6-EQ$7),EY335))))</f>
        <v>0</v>
      </c>
      <c r="ER335" s="132"/>
      <c r="ES335" s="91"/>
      <c r="ET335" s="132"/>
      <c r="EU335" s="95">
        <f t="shared" ref="EU335:EU373" si="459">EO335+EQ335+ES335</f>
        <v>0</v>
      </c>
      <c r="EV335" s="132"/>
      <c r="EW335" s="327">
        <f t="shared" ref="EW335:EW373" si="460">EW334-EQ335-ES335</f>
        <v>0</v>
      </c>
      <c r="EX335" s="132"/>
      <c r="EY335" s="327">
        <f t="shared" si="413"/>
        <v>0</v>
      </c>
      <c r="EZ335" s="132"/>
      <c r="FA335" s="364">
        <f t="shared" si="397"/>
        <v>0</v>
      </c>
      <c r="FB335" s="95">
        <f t="shared" si="398"/>
        <v>0</v>
      </c>
      <c r="FC335" s="379">
        <f>(INDEX('30 year Cash Flow'!$H$50:$AK$50,1,'Monthly Loan Amortization'!A335)/12)*$EQ$9</f>
        <v>0</v>
      </c>
      <c r="FD335" s="326">
        <f t="shared" si="401"/>
        <v>0</v>
      </c>
      <c r="FE335" s="326">
        <f t="shared" si="402"/>
        <v>0</v>
      </c>
      <c r="FF335" s="326">
        <f t="shared" si="399"/>
        <v>0</v>
      </c>
      <c r="FG335" s="329">
        <f t="shared" si="404"/>
        <v>0</v>
      </c>
    </row>
    <row r="336" spans="1:163" x14ac:dyDescent="0.25">
      <c r="A336" s="132">
        <f t="shared" ref="A336:A373" si="461">IF(MOD(B335,12)=0,A335+1,A335)</f>
        <v>27</v>
      </c>
      <c r="B336" s="71">
        <v>323</v>
      </c>
      <c r="C336" s="68">
        <f t="shared" si="414"/>
        <v>0</v>
      </c>
      <c r="E336" s="68">
        <f t="shared" si="415"/>
        <v>0</v>
      </c>
      <c r="G336" s="91"/>
      <c r="I336" s="68">
        <f t="shared" si="416"/>
        <v>0</v>
      </c>
      <c r="K336" s="72">
        <f t="shared" si="417"/>
        <v>0</v>
      </c>
      <c r="M336" s="72">
        <f t="shared" si="405"/>
        <v>0</v>
      </c>
      <c r="N336" s="66"/>
      <c r="O336" s="69"/>
      <c r="Q336" s="71">
        <v>323</v>
      </c>
      <c r="R336" s="68">
        <f t="shared" si="418"/>
        <v>0</v>
      </c>
      <c r="T336" s="68">
        <f t="shared" si="419"/>
        <v>0</v>
      </c>
      <c r="V336" s="91"/>
      <c r="X336" s="68">
        <f t="shared" si="420"/>
        <v>0</v>
      </c>
      <c r="Z336" s="72">
        <f t="shared" si="421"/>
        <v>0</v>
      </c>
      <c r="AB336" s="72" t="e">
        <f t="shared" si="406"/>
        <v>#REF!</v>
      </c>
      <c r="AD336" s="69"/>
      <c r="AF336" s="71">
        <v>323</v>
      </c>
      <c r="AG336" s="68">
        <f t="shared" si="422"/>
        <v>0</v>
      </c>
      <c r="AI336" s="68">
        <f t="shared" si="423"/>
        <v>0</v>
      </c>
      <c r="AK336" s="91"/>
      <c r="AM336" s="68">
        <f t="shared" si="424"/>
        <v>0</v>
      </c>
      <c r="AO336" s="72">
        <f t="shared" si="425"/>
        <v>0</v>
      </c>
      <c r="AQ336" s="72" t="e">
        <f t="shared" si="407"/>
        <v>#REF!</v>
      </c>
      <c r="AS336" s="69"/>
      <c r="AU336" s="71">
        <v>323</v>
      </c>
      <c r="AV336" s="68">
        <f t="shared" si="426"/>
        <v>0</v>
      </c>
      <c r="AX336" s="68">
        <f t="shared" si="427"/>
        <v>0</v>
      </c>
      <c r="AZ336" s="91"/>
      <c r="BB336" s="68">
        <f t="shared" si="428"/>
        <v>0</v>
      </c>
      <c r="BD336" s="72">
        <f t="shared" si="429"/>
        <v>0</v>
      </c>
      <c r="BF336" s="72" t="e">
        <f t="shared" si="408"/>
        <v>#REF!</v>
      </c>
      <c r="BG336" s="72"/>
      <c r="BH336" s="71">
        <v>323</v>
      </c>
      <c r="BI336" s="68">
        <f t="shared" si="430"/>
        <v>0</v>
      </c>
      <c r="BJ336" s="132"/>
      <c r="BK336" s="68">
        <f t="shared" si="431"/>
        <v>0</v>
      </c>
      <c r="BL336" s="132"/>
      <c r="BM336" s="91"/>
      <c r="BN336" s="132"/>
      <c r="BO336" s="68">
        <f t="shared" si="432"/>
        <v>0</v>
      </c>
      <c r="BP336" s="132"/>
      <c r="BQ336" s="72">
        <f t="shared" si="433"/>
        <v>0</v>
      </c>
      <c r="BR336" s="132"/>
      <c r="BS336" s="72">
        <f t="shared" si="409"/>
        <v>0</v>
      </c>
      <c r="BT336" s="72"/>
      <c r="BU336" s="326">
        <f t="shared" ref="BU336:BU373" si="462">CA335</f>
        <v>0</v>
      </c>
      <c r="BV336" s="326">
        <f t="shared" si="434"/>
        <v>0</v>
      </c>
      <c r="BW336" s="326">
        <f t="shared" si="435"/>
        <v>0</v>
      </c>
      <c r="BX336" s="326">
        <f t="shared" si="436"/>
        <v>0</v>
      </c>
      <c r="BY336" s="326">
        <f t="shared" si="437"/>
        <v>0</v>
      </c>
      <c r="BZ336" s="326">
        <f t="shared" ref="BZ336:BZ373" si="463">BZ335+BV336-BY336</f>
        <v>0</v>
      </c>
      <c r="CA336" s="329">
        <f t="shared" si="438"/>
        <v>0</v>
      </c>
      <c r="CB336" s="132"/>
      <c r="CC336" s="71">
        <v>323</v>
      </c>
      <c r="CD336" s="68">
        <f t="shared" si="439"/>
        <v>0</v>
      </c>
      <c r="CE336" s="132"/>
      <c r="CF336" s="68">
        <f t="shared" si="440"/>
        <v>0</v>
      </c>
      <c r="CG336" s="132"/>
      <c r="CH336" s="91"/>
      <c r="CI336" s="132"/>
      <c r="CJ336" s="68">
        <f t="shared" si="441"/>
        <v>0</v>
      </c>
      <c r="CK336" s="132"/>
      <c r="CL336" s="72">
        <f t="shared" si="442"/>
        <v>0</v>
      </c>
      <c r="CM336" s="132"/>
      <c r="CN336" s="72">
        <f t="shared" si="410"/>
        <v>0</v>
      </c>
      <c r="CO336" s="132"/>
      <c r="CP336" s="326">
        <f t="shared" ref="CP336:CP373" si="464">CV335</f>
        <v>0</v>
      </c>
      <c r="CQ336" s="326">
        <f t="shared" ref="CQ336:CQ373" si="465">(CF$4/12)*CP336</f>
        <v>0</v>
      </c>
      <c r="CR336" s="326">
        <f t="shared" ref="CR336:CR373" si="466">CF$9/12</f>
        <v>0</v>
      </c>
      <c r="CS336" s="326">
        <f t="shared" si="443"/>
        <v>0</v>
      </c>
      <c r="CT336" s="326">
        <f t="shared" si="444"/>
        <v>0</v>
      </c>
      <c r="CU336" s="326">
        <f t="shared" ref="CU336:CU373" si="467">CU335+CQ336-CT336</f>
        <v>0</v>
      </c>
      <c r="CV336" s="329">
        <f t="shared" si="445"/>
        <v>0</v>
      </c>
      <c r="CW336" s="69"/>
      <c r="CX336" s="71">
        <v>323</v>
      </c>
      <c r="CY336" s="68">
        <f t="shared" si="446"/>
        <v>0</v>
      </c>
      <c r="CZ336" s="132"/>
      <c r="DA336" s="68">
        <f t="shared" si="447"/>
        <v>0</v>
      </c>
      <c r="DB336" s="132"/>
      <c r="DC336" s="91"/>
      <c r="DD336" s="132"/>
      <c r="DE336" s="68">
        <f t="shared" si="448"/>
        <v>0</v>
      </c>
      <c r="DF336" s="132"/>
      <c r="DG336" s="72">
        <f t="shared" si="449"/>
        <v>0</v>
      </c>
      <c r="DH336" s="132"/>
      <c r="DI336" s="72">
        <f t="shared" si="411"/>
        <v>0</v>
      </c>
      <c r="DJ336" s="72"/>
      <c r="DK336" s="326">
        <f t="shared" ref="DK336:DK373" si="468">DQ335</f>
        <v>0</v>
      </c>
      <c r="DL336" s="326">
        <f t="shared" ref="DL336:DL373" si="469">(DA$4/12)*DK336</f>
        <v>0</v>
      </c>
      <c r="DM336" s="326">
        <f t="shared" si="450"/>
        <v>0</v>
      </c>
      <c r="DN336" s="326">
        <f t="shared" si="451"/>
        <v>0</v>
      </c>
      <c r="DO336" s="326">
        <f t="shared" si="452"/>
        <v>0</v>
      </c>
      <c r="DP336" s="326">
        <f t="shared" ref="DP336:DP373" si="470">DP335+DL336-DO336</f>
        <v>0</v>
      </c>
      <c r="DQ336" s="329">
        <f t="shared" ref="DQ336:DQ373" si="471">IF(DN336&lt;0,DK336,DK336-DN336)</f>
        <v>0</v>
      </c>
      <c r="DR336" s="72"/>
      <c r="DS336" s="372">
        <v>323</v>
      </c>
      <c r="DT336" s="68">
        <f t="shared" si="453"/>
        <v>0</v>
      </c>
      <c r="DV336" s="68">
        <f t="shared" si="454"/>
        <v>0</v>
      </c>
      <c r="DX336" s="91"/>
      <c r="DZ336" s="68">
        <f t="shared" si="455"/>
        <v>0</v>
      </c>
      <c r="EA336" s="132"/>
      <c r="EB336" s="72">
        <f t="shared" si="456"/>
        <v>0</v>
      </c>
      <c r="EC336" s="132"/>
      <c r="ED336" s="72">
        <f t="shared" si="412"/>
        <v>0</v>
      </c>
      <c r="EF336" s="364">
        <f t="shared" ref="EF336:EF373" si="472">EL335</f>
        <v>0</v>
      </c>
      <c r="EG336" s="95">
        <f t="shared" ref="EG336:EG373" si="473">EF336*($DV$4/12)</f>
        <v>0</v>
      </c>
      <c r="EH336" s="379">
        <f>(INDEX('30 year Cash Flow'!$H$50:$AK$50,1,'Monthly Loan Amortization'!A336)/12)*$DV$9</f>
        <v>0</v>
      </c>
      <c r="EI336" s="326">
        <f t="shared" ref="EI336:EI373" si="474">IF(EH336&lt;=EG336,EH336,EG336)</f>
        <v>0</v>
      </c>
      <c r="EJ336" s="326">
        <f t="shared" si="400"/>
        <v>0</v>
      </c>
      <c r="EK336" s="326">
        <f t="shared" ref="EK336:EK373" si="475">(EG336-EI336)+EK335</f>
        <v>0</v>
      </c>
      <c r="EL336" s="329">
        <f t="shared" si="403"/>
        <v>0</v>
      </c>
      <c r="EM336" s="329"/>
      <c r="EN336" s="372">
        <v>323</v>
      </c>
      <c r="EO336" s="95">
        <f t="shared" si="457"/>
        <v>0</v>
      </c>
      <c r="EP336" s="132"/>
      <c r="EQ336" s="95">
        <f t="shared" si="458"/>
        <v>0</v>
      </c>
      <c r="ER336" s="132"/>
      <c r="ES336" s="91"/>
      <c r="ET336" s="132"/>
      <c r="EU336" s="95">
        <f t="shared" si="459"/>
        <v>0</v>
      </c>
      <c r="EV336" s="132"/>
      <c r="EW336" s="327">
        <f t="shared" si="460"/>
        <v>0</v>
      </c>
      <c r="EX336" s="132"/>
      <c r="EY336" s="327">
        <f t="shared" si="413"/>
        <v>0</v>
      </c>
      <c r="EZ336" s="132"/>
      <c r="FA336" s="364">
        <f t="shared" ref="FA336:FA373" si="476">FG335</f>
        <v>0</v>
      </c>
      <c r="FB336" s="95">
        <f t="shared" ref="FB336:FB373" si="477">FA336*($DV$4/12)</f>
        <v>0</v>
      </c>
      <c r="FC336" s="379">
        <f>(INDEX('30 year Cash Flow'!$H$50:$AK$50,1,'Monthly Loan Amortization'!A336)/12)*$EQ$9</f>
        <v>0</v>
      </c>
      <c r="FD336" s="326">
        <f t="shared" si="401"/>
        <v>0</v>
      </c>
      <c r="FE336" s="326">
        <f t="shared" si="402"/>
        <v>0</v>
      </c>
      <c r="FF336" s="326">
        <f t="shared" ref="FF336:FF373" si="478">(FB336-FD336)+FF335</f>
        <v>0</v>
      </c>
      <c r="FG336" s="329">
        <f t="shared" si="404"/>
        <v>0</v>
      </c>
    </row>
    <row r="337" spans="1:163" x14ac:dyDescent="0.25">
      <c r="A337" s="132">
        <f t="shared" si="461"/>
        <v>27</v>
      </c>
      <c r="B337" s="71">
        <v>324</v>
      </c>
      <c r="C337" s="68">
        <f t="shared" si="414"/>
        <v>0</v>
      </c>
      <c r="E337" s="68">
        <f t="shared" si="415"/>
        <v>0</v>
      </c>
      <c r="G337" s="91"/>
      <c r="I337" s="68">
        <f t="shared" si="416"/>
        <v>0</v>
      </c>
      <c r="K337" s="72">
        <f t="shared" si="417"/>
        <v>0</v>
      </c>
      <c r="M337" s="72">
        <f t="shared" si="405"/>
        <v>0</v>
      </c>
      <c r="N337" s="66"/>
      <c r="O337" s="69"/>
      <c r="Q337" s="71">
        <v>324</v>
      </c>
      <c r="R337" s="68">
        <f t="shared" si="418"/>
        <v>0</v>
      </c>
      <c r="T337" s="68">
        <f t="shared" si="419"/>
        <v>0</v>
      </c>
      <c r="V337" s="91"/>
      <c r="X337" s="68">
        <f t="shared" si="420"/>
        <v>0</v>
      </c>
      <c r="Z337" s="72">
        <f t="shared" si="421"/>
        <v>0</v>
      </c>
      <c r="AB337" s="72" t="e">
        <f t="shared" si="406"/>
        <v>#REF!</v>
      </c>
      <c r="AD337" s="69"/>
      <c r="AF337" s="71">
        <v>324</v>
      </c>
      <c r="AG337" s="68">
        <f t="shared" si="422"/>
        <v>0</v>
      </c>
      <c r="AI337" s="68">
        <f t="shared" si="423"/>
        <v>0</v>
      </c>
      <c r="AK337" s="91"/>
      <c r="AM337" s="68">
        <f t="shared" si="424"/>
        <v>0</v>
      </c>
      <c r="AO337" s="72">
        <f t="shared" si="425"/>
        <v>0</v>
      </c>
      <c r="AQ337" s="72" t="e">
        <f t="shared" si="407"/>
        <v>#REF!</v>
      </c>
      <c r="AS337" s="69"/>
      <c r="AU337" s="71">
        <v>324</v>
      </c>
      <c r="AV337" s="68">
        <f t="shared" si="426"/>
        <v>0</v>
      </c>
      <c r="AX337" s="68">
        <f t="shared" si="427"/>
        <v>0</v>
      </c>
      <c r="AZ337" s="91"/>
      <c r="BB337" s="68">
        <f t="shared" si="428"/>
        <v>0</v>
      </c>
      <c r="BD337" s="72">
        <f t="shared" si="429"/>
        <v>0</v>
      </c>
      <c r="BF337" s="72" t="e">
        <f t="shared" si="408"/>
        <v>#REF!</v>
      </c>
      <c r="BG337" s="72"/>
      <c r="BH337" s="71">
        <v>324</v>
      </c>
      <c r="BI337" s="68">
        <f t="shared" si="430"/>
        <v>0</v>
      </c>
      <c r="BJ337" s="132"/>
      <c r="BK337" s="68">
        <f t="shared" si="431"/>
        <v>0</v>
      </c>
      <c r="BL337" s="132"/>
      <c r="BM337" s="91"/>
      <c r="BN337" s="132"/>
      <c r="BO337" s="68">
        <f t="shared" si="432"/>
        <v>0</v>
      </c>
      <c r="BP337" s="132"/>
      <c r="BQ337" s="72">
        <f t="shared" si="433"/>
        <v>0</v>
      </c>
      <c r="BR337" s="132"/>
      <c r="BS337" s="72">
        <f t="shared" si="409"/>
        <v>0</v>
      </c>
      <c r="BT337" s="72"/>
      <c r="BU337" s="326">
        <f t="shared" si="462"/>
        <v>0</v>
      </c>
      <c r="BV337" s="326">
        <f t="shared" si="434"/>
        <v>0</v>
      </c>
      <c r="BW337" s="326">
        <f t="shared" si="435"/>
        <v>0</v>
      </c>
      <c r="BX337" s="326">
        <f t="shared" si="436"/>
        <v>0</v>
      </c>
      <c r="BY337" s="326">
        <f t="shared" si="437"/>
        <v>0</v>
      </c>
      <c r="BZ337" s="326">
        <f t="shared" si="463"/>
        <v>0</v>
      </c>
      <c r="CA337" s="329">
        <f t="shared" si="438"/>
        <v>0</v>
      </c>
      <c r="CB337" s="132"/>
      <c r="CC337" s="71">
        <v>324</v>
      </c>
      <c r="CD337" s="68">
        <f t="shared" si="439"/>
        <v>0</v>
      </c>
      <c r="CE337" s="132"/>
      <c r="CF337" s="68">
        <f t="shared" si="440"/>
        <v>0</v>
      </c>
      <c r="CG337" s="132"/>
      <c r="CH337" s="91"/>
      <c r="CI337" s="132"/>
      <c r="CJ337" s="68">
        <f t="shared" si="441"/>
        <v>0</v>
      </c>
      <c r="CK337" s="132"/>
      <c r="CL337" s="72">
        <f t="shared" si="442"/>
        <v>0</v>
      </c>
      <c r="CM337" s="132"/>
      <c r="CN337" s="72">
        <f t="shared" si="410"/>
        <v>0</v>
      </c>
      <c r="CO337" s="132"/>
      <c r="CP337" s="326">
        <f t="shared" si="464"/>
        <v>0</v>
      </c>
      <c r="CQ337" s="326">
        <f t="shared" si="465"/>
        <v>0</v>
      </c>
      <c r="CR337" s="326">
        <f t="shared" si="466"/>
        <v>0</v>
      </c>
      <c r="CS337" s="326">
        <f t="shared" si="443"/>
        <v>0</v>
      </c>
      <c r="CT337" s="326">
        <f t="shared" si="444"/>
        <v>0</v>
      </c>
      <c r="CU337" s="326">
        <f t="shared" si="467"/>
        <v>0</v>
      </c>
      <c r="CV337" s="329">
        <f t="shared" si="445"/>
        <v>0</v>
      </c>
      <c r="CW337" s="69"/>
      <c r="CX337" s="71">
        <v>324</v>
      </c>
      <c r="CY337" s="68">
        <f t="shared" si="446"/>
        <v>0</v>
      </c>
      <c r="CZ337" s="132"/>
      <c r="DA337" s="68">
        <f t="shared" si="447"/>
        <v>0</v>
      </c>
      <c r="DB337" s="132"/>
      <c r="DC337" s="91"/>
      <c r="DD337" s="132"/>
      <c r="DE337" s="68">
        <f t="shared" si="448"/>
        <v>0</v>
      </c>
      <c r="DF337" s="132"/>
      <c r="DG337" s="72">
        <f t="shared" si="449"/>
        <v>0</v>
      </c>
      <c r="DH337" s="132"/>
      <c r="DI337" s="72">
        <f t="shared" si="411"/>
        <v>0</v>
      </c>
      <c r="DJ337" s="72"/>
      <c r="DK337" s="326">
        <f t="shared" si="468"/>
        <v>0</v>
      </c>
      <c r="DL337" s="326">
        <f t="shared" si="469"/>
        <v>0</v>
      </c>
      <c r="DM337" s="326">
        <f t="shared" si="450"/>
        <v>0</v>
      </c>
      <c r="DN337" s="326">
        <f t="shared" si="451"/>
        <v>0</v>
      </c>
      <c r="DO337" s="326">
        <f t="shared" si="452"/>
        <v>0</v>
      </c>
      <c r="DP337" s="326">
        <f t="shared" si="470"/>
        <v>0</v>
      </c>
      <c r="DQ337" s="329">
        <f t="shared" si="471"/>
        <v>0</v>
      </c>
      <c r="DR337" s="72"/>
      <c r="DS337" s="372">
        <v>324</v>
      </c>
      <c r="DT337" s="68">
        <f t="shared" si="453"/>
        <v>0</v>
      </c>
      <c r="DV337" s="68">
        <f t="shared" si="454"/>
        <v>0</v>
      </c>
      <c r="DX337" s="91"/>
      <c r="DZ337" s="68">
        <f t="shared" si="455"/>
        <v>0</v>
      </c>
      <c r="EA337" s="132"/>
      <c r="EB337" s="72">
        <f t="shared" si="456"/>
        <v>0</v>
      </c>
      <c r="EC337" s="132"/>
      <c r="ED337" s="72">
        <f t="shared" si="412"/>
        <v>0</v>
      </c>
      <c r="EF337" s="364">
        <f t="shared" si="472"/>
        <v>0</v>
      </c>
      <c r="EG337" s="95">
        <f t="shared" si="473"/>
        <v>0</v>
      </c>
      <c r="EH337" s="379">
        <f>(INDEX('30 year Cash Flow'!$H$50:$AK$50,1,'Monthly Loan Amortization'!A337)/12)*$DV$9</f>
        <v>0</v>
      </c>
      <c r="EI337" s="326">
        <f t="shared" si="474"/>
        <v>0</v>
      </c>
      <c r="EJ337" s="326">
        <f t="shared" si="400"/>
        <v>0</v>
      </c>
      <c r="EK337" s="326">
        <f t="shared" si="475"/>
        <v>0</v>
      </c>
      <c r="EL337" s="329">
        <f t="shared" si="403"/>
        <v>0</v>
      </c>
      <c r="EM337" s="329"/>
      <c r="EN337" s="372">
        <v>324</v>
      </c>
      <c r="EO337" s="95">
        <f t="shared" si="457"/>
        <v>0</v>
      </c>
      <c r="EP337" s="132"/>
      <c r="EQ337" s="95">
        <f t="shared" si="458"/>
        <v>0</v>
      </c>
      <c r="ER337" s="132"/>
      <c r="ES337" s="91"/>
      <c r="ET337" s="132"/>
      <c r="EU337" s="95">
        <f t="shared" si="459"/>
        <v>0</v>
      </c>
      <c r="EV337" s="132"/>
      <c r="EW337" s="327">
        <f t="shared" si="460"/>
        <v>0</v>
      </c>
      <c r="EX337" s="132"/>
      <c r="EY337" s="327">
        <f t="shared" si="413"/>
        <v>0</v>
      </c>
      <c r="EZ337" s="132"/>
      <c r="FA337" s="364">
        <f t="shared" si="476"/>
        <v>0</v>
      </c>
      <c r="FB337" s="95">
        <f t="shared" si="477"/>
        <v>0</v>
      </c>
      <c r="FC337" s="379">
        <f>(INDEX('30 year Cash Flow'!$H$50:$AK$50,1,'Monthly Loan Amortization'!A337)/12)*$EQ$9</f>
        <v>0</v>
      </c>
      <c r="FD337" s="326">
        <f t="shared" si="401"/>
        <v>0</v>
      </c>
      <c r="FE337" s="326">
        <f t="shared" si="402"/>
        <v>0</v>
      </c>
      <c r="FF337" s="326">
        <f t="shared" si="478"/>
        <v>0</v>
      </c>
      <c r="FG337" s="329">
        <f t="shared" si="404"/>
        <v>0</v>
      </c>
    </row>
    <row r="338" spans="1:163" x14ac:dyDescent="0.25">
      <c r="A338" s="132">
        <f t="shared" si="461"/>
        <v>28</v>
      </c>
      <c r="B338" s="71">
        <v>325</v>
      </c>
      <c r="C338" s="68">
        <f t="shared" si="414"/>
        <v>0</v>
      </c>
      <c r="E338" s="68">
        <f t="shared" si="415"/>
        <v>0</v>
      </c>
      <c r="G338" s="91"/>
      <c r="I338" s="68">
        <f t="shared" si="416"/>
        <v>0</v>
      </c>
      <c r="K338" s="72">
        <f t="shared" si="417"/>
        <v>0</v>
      </c>
      <c r="M338" s="72">
        <f t="shared" si="405"/>
        <v>0</v>
      </c>
      <c r="N338" s="66"/>
      <c r="O338" s="69"/>
      <c r="Q338" s="71">
        <v>325</v>
      </c>
      <c r="R338" s="68">
        <f t="shared" si="418"/>
        <v>0</v>
      </c>
      <c r="T338" s="68">
        <f t="shared" si="419"/>
        <v>0</v>
      </c>
      <c r="V338" s="91"/>
      <c r="X338" s="68">
        <f t="shared" si="420"/>
        <v>0</v>
      </c>
      <c r="Z338" s="72">
        <f t="shared" si="421"/>
        <v>0</v>
      </c>
      <c r="AB338" s="72" t="e">
        <f t="shared" si="406"/>
        <v>#REF!</v>
      </c>
      <c r="AD338" s="69"/>
      <c r="AF338" s="71">
        <v>325</v>
      </c>
      <c r="AG338" s="68">
        <f t="shared" si="422"/>
        <v>0</v>
      </c>
      <c r="AI338" s="68">
        <f t="shared" si="423"/>
        <v>0</v>
      </c>
      <c r="AK338" s="91"/>
      <c r="AM338" s="68">
        <f t="shared" si="424"/>
        <v>0</v>
      </c>
      <c r="AO338" s="72">
        <f t="shared" si="425"/>
        <v>0</v>
      </c>
      <c r="AQ338" s="72" t="e">
        <f t="shared" si="407"/>
        <v>#REF!</v>
      </c>
      <c r="AS338" s="69"/>
      <c r="AU338" s="71">
        <v>325</v>
      </c>
      <c r="AV338" s="68">
        <f t="shared" si="426"/>
        <v>0</v>
      </c>
      <c r="AX338" s="68">
        <f t="shared" si="427"/>
        <v>0</v>
      </c>
      <c r="AZ338" s="91"/>
      <c r="BB338" s="68">
        <f t="shared" si="428"/>
        <v>0</v>
      </c>
      <c r="BD338" s="72">
        <f t="shared" si="429"/>
        <v>0</v>
      </c>
      <c r="BF338" s="72" t="e">
        <f t="shared" si="408"/>
        <v>#REF!</v>
      </c>
      <c r="BG338" s="72"/>
      <c r="BH338" s="71">
        <v>325</v>
      </c>
      <c r="BI338" s="68">
        <f t="shared" si="430"/>
        <v>0</v>
      </c>
      <c r="BJ338" s="132"/>
      <c r="BK338" s="68">
        <f t="shared" si="431"/>
        <v>0</v>
      </c>
      <c r="BL338" s="132"/>
      <c r="BM338" s="91"/>
      <c r="BN338" s="132"/>
      <c r="BO338" s="68">
        <f t="shared" si="432"/>
        <v>0</v>
      </c>
      <c r="BP338" s="132"/>
      <c r="BQ338" s="72">
        <f t="shared" si="433"/>
        <v>0</v>
      </c>
      <c r="BR338" s="132"/>
      <c r="BS338" s="72">
        <f t="shared" si="409"/>
        <v>0</v>
      </c>
      <c r="BT338" s="72"/>
      <c r="BU338" s="326">
        <f t="shared" si="462"/>
        <v>0</v>
      </c>
      <c r="BV338" s="326">
        <f t="shared" si="434"/>
        <v>0</v>
      </c>
      <c r="BW338" s="326">
        <f t="shared" si="435"/>
        <v>0</v>
      </c>
      <c r="BX338" s="326">
        <f t="shared" si="436"/>
        <v>0</v>
      </c>
      <c r="BY338" s="326">
        <f t="shared" si="437"/>
        <v>0</v>
      </c>
      <c r="BZ338" s="326">
        <f t="shared" si="463"/>
        <v>0</v>
      </c>
      <c r="CA338" s="329">
        <f t="shared" si="438"/>
        <v>0</v>
      </c>
      <c r="CB338" s="132"/>
      <c r="CC338" s="71">
        <v>325</v>
      </c>
      <c r="CD338" s="68">
        <f t="shared" si="439"/>
        <v>0</v>
      </c>
      <c r="CE338" s="132"/>
      <c r="CF338" s="68">
        <f t="shared" si="440"/>
        <v>0</v>
      </c>
      <c r="CG338" s="132"/>
      <c r="CH338" s="91"/>
      <c r="CI338" s="132"/>
      <c r="CJ338" s="68">
        <f t="shared" si="441"/>
        <v>0</v>
      </c>
      <c r="CK338" s="132"/>
      <c r="CL338" s="72">
        <f t="shared" si="442"/>
        <v>0</v>
      </c>
      <c r="CM338" s="132"/>
      <c r="CN338" s="72">
        <f t="shared" si="410"/>
        <v>0</v>
      </c>
      <c r="CO338" s="132"/>
      <c r="CP338" s="326">
        <f t="shared" si="464"/>
        <v>0</v>
      </c>
      <c r="CQ338" s="326">
        <f t="shared" si="465"/>
        <v>0</v>
      </c>
      <c r="CR338" s="326">
        <f t="shared" si="466"/>
        <v>0</v>
      </c>
      <c r="CS338" s="326">
        <f t="shared" si="443"/>
        <v>0</v>
      </c>
      <c r="CT338" s="326">
        <f t="shared" si="444"/>
        <v>0</v>
      </c>
      <c r="CU338" s="326">
        <f t="shared" si="467"/>
        <v>0</v>
      </c>
      <c r="CV338" s="329">
        <f t="shared" si="445"/>
        <v>0</v>
      </c>
      <c r="CW338" s="69"/>
      <c r="CX338" s="71">
        <v>325</v>
      </c>
      <c r="CY338" s="68">
        <f t="shared" si="446"/>
        <v>0</v>
      </c>
      <c r="CZ338" s="132"/>
      <c r="DA338" s="68">
        <f t="shared" si="447"/>
        <v>0</v>
      </c>
      <c r="DB338" s="132"/>
      <c r="DC338" s="91"/>
      <c r="DD338" s="132"/>
      <c r="DE338" s="68">
        <f t="shared" si="448"/>
        <v>0</v>
      </c>
      <c r="DF338" s="132"/>
      <c r="DG338" s="72">
        <f t="shared" si="449"/>
        <v>0</v>
      </c>
      <c r="DH338" s="132"/>
      <c r="DI338" s="72">
        <f t="shared" si="411"/>
        <v>0</v>
      </c>
      <c r="DJ338" s="72"/>
      <c r="DK338" s="326">
        <f t="shared" si="468"/>
        <v>0</v>
      </c>
      <c r="DL338" s="326">
        <f t="shared" si="469"/>
        <v>0</v>
      </c>
      <c r="DM338" s="326">
        <f t="shared" si="450"/>
        <v>0</v>
      </c>
      <c r="DN338" s="326">
        <f t="shared" si="451"/>
        <v>0</v>
      </c>
      <c r="DO338" s="326">
        <f t="shared" si="452"/>
        <v>0</v>
      </c>
      <c r="DP338" s="326">
        <f t="shared" si="470"/>
        <v>0</v>
      </c>
      <c r="DQ338" s="329">
        <f t="shared" si="471"/>
        <v>0</v>
      </c>
      <c r="DR338" s="72"/>
      <c r="DS338" s="372">
        <v>325</v>
      </c>
      <c r="DT338" s="68">
        <f t="shared" si="453"/>
        <v>0</v>
      </c>
      <c r="DV338" s="68">
        <f t="shared" si="454"/>
        <v>0</v>
      </c>
      <c r="DX338" s="91"/>
      <c r="DZ338" s="68">
        <f t="shared" si="455"/>
        <v>0</v>
      </c>
      <c r="EA338" s="132"/>
      <c r="EB338" s="72">
        <f t="shared" si="456"/>
        <v>0</v>
      </c>
      <c r="EC338" s="132"/>
      <c r="ED338" s="72">
        <f t="shared" si="412"/>
        <v>0</v>
      </c>
      <c r="EF338" s="364">
        <f t="shared" si="472"/>
        <v>0</v>
      </c>
      <c r="EG338" s="95">
        <f t="shared" si="473"/>
        <v>0</v>
      </c>
      <c r="EH338" s="379">
        <f>(INDEX('30 year Cash Flow'!$H$50:$AK$50,1,'Monthly Loan Amortization'!A338)/12)*$DV$9</f>
        <v>0</v>
      </c>
      <c r="EI338" s="326">
        <f t="shared" si="474"/>
        <v>0</v>
      </c>
      <c r="EJ338" s="326">
        <f t="shared" si="400"/>
        <v>0</v>
      </c>
      <c r="EK338" s="326">
        <f t="shared" si="475"/>
        <v>0</v>
      </c>
      <c r="EL338" s="329">
        <f t="shared" si="403"/>
        <v>0</v>
      </c>
      <c r="EM338" s="329"/>
      <c r="EN338" s="372">
        <v>325</v>
      </c>
      <c r="EO338" s="95">
        <f t="shared" si="457"/>
        <v>0</v>
      </c>
      <c r="EP338" s="132"/>
      <c r="EQ338" s="95">
        <f t="shared" si="458"/>
        <v>0</v>
      </c>
      <c r="ER338" s="132"/>
      <c r="ES338" s="91"/>
      <c r="ET338" s="132"/>
      <c r="EU338" s="95">
        <f t="shared" si="459"/>
        <v>0</v>
      </c>
      <c r="EV338" s="132"/>
      <c r="EW338" s="327">
        <f t="shared" si="460"/>
        <v>0</v>
      </c>
      <c r="EX338" s="132"/>
      <c r="EY338" s="327">
        <f t="shared" si="413"/>
        <v>0</v>
      </c>
      <c r="EZ338" s="132"/>
      <c r="FA338" s="364">
        <f t="shared" si="476"/>
        <v>0</v>
      </c>
      <c r="FB338" s="95">
        <f t="shared" si="477"/>
        <v>0</v>
      </c>
      <c r="FC338" s="379">
        <f>(INDEX('30 year Cash Flow'!$H$50:$AK$50,1,'Monthly Loan Amortization'!A338)/12)*$EQ$9</f>
        <v>0</v>
      </c>
      <c r="FD338" s="326">
        <f t="shared" si="401"/>
        <v>0</v>
      </c>
      <c r="FE338" s="326">
        <f t="shared" si="402"/>
        <v>0</v>
      </c>
      <c r="FF338" s="326">
        <f t="shared" si="478"/>
        <v>0</v>
      </c>
      <c r="FG338" s="329">
        <f t="shared" si="404"/>
        <v>0</v>
      </c>
    </row>
    <row r="339" spans="1:163" x14ac:dyDescent="0.25">
      <c r="A339" s="132">
        <f t="shared" si="461"/>
        <v>28</v>
      </c>
      <c r="B339" s="71">
        <v>326</v>
      </c>
      <c r="C339" s="68">
        <f t="shared" si="414"/>
        <v>0</v>
      </c>
      <c r="E339" s="68">
        <f t="shared" si="415"/>
        <v>0</v>
      </c>
      <c r="G339" s="91"/>
      <c r="I339" s="68">
        <f t="shared" si="416"/>
        <v>0</v>
      </c>
      <c r="K339" s="72">
        <f t="shared" si="417"/>
        <v>0</v>
      </c>
      <c r="M339" s="72">
        <f t="shared" si="405"/>
        <v>0</v>
      </c>
      <c r="N339" s="66"/>
      <c r="O339" s="69"/>
      <c r="Q339" s="71">
        <v>326</v>
      </c>
      <c r="R339" s="68">
        <f t="shared" si="418"/>
        <v>0</v>
      </c>
      <c r="T339" s="68">
        <f t="shared" si="419"/>
        <v>0</v>
      </c>
      <c r="V339" s="91"/>
      <c r="X339" s="68">
        <f t="shared" si="420"/>
        <v>0</v>
      </c>
      <c r="Z339" s="72">
        <f t="shared" si="421"/>
        <v>0</v>
      </c>
      <c r="AB339" s="72" t="e">
        <f t="shared" si="406"/>
        <v>#REF!</v>
      </c>
      <c r="AD339" s="69"/>
      <c r="AF339" s="71">
        <v>326</v>
      </c>
      <c r="AG339" s="68">
        <f t="shared" si="422"/>
        <v>0</v>
      </c>
      <c r="AI339" s="68">
        <f t="shared" si="423"/>
        <v>0</v>
      </c>
      <c r="AK339" s="91"/>
      <c r="AM339" s="68">
        <f t="shared" si="424"/>
        <v>0</v>
      </c>
      <c r="AO339" s="72">
        <f t="shared" si="425"/>
        <v>0</v>
      </c>
      <c r="AQ339" s="72" t="e">
        <f t="shared" si="407"/>
        <v>#REF!</v>
      </c>
      <c r="AS339" s="69"/>
      <c r="AU339" s="71">
        <v>326</v>
      </c>
      <c r="AV339" s="68">
        <f t="shared" si="426"/>
        <v>0</v>
      </c>
      <c r="AX339" s="68">
        <f t="shared" si="427"/>
        <v>0</v>
      </c>
      <c r="AZ339" s="91"/>
      <c r="BB339" s="68">
        <f t="shared" si="428"/>
        <v>0</v>
      </c>
      <c r="BD339" s="72">
        <f t="shared" si="429"/>
        <v>0</v>
      </c>
      <c r="BF339" s="72" t="e">
        <f t="shared" si="408"/>
        <v>#REF!</v>
      </c>
      <c r="BG339" s="72"/>
      <c r="BH339" s="71">
        <v>326</v>
      </c>
      <c r="BI339" s="68">
        <f t="shared" si="430"/>
        <v>0</v>
      </c>
      <c r="BJ339" s="132"/>
      <c r="BK339" s="68">
        <f t="shared" si="431"/>
        <v>0</v>
      </c>
      <c r="BL339" s="132"/>
      <c r="BM339" s="91"/>
      <c r="BN339" s="132"/>
      <c r="BO339" s="68">
        <f t="shared" si="432"/>
        <v>0</v>
      </c>
      <c r="BP339" s="132"/>
      <c r="BQ339" s="72">
        <f t="shared" si="433"/>
        <v>0</v>
      </c>
      <c r="BR339" s="132"/>
      <c r="BS339" s="72">
        <f t="shared" si="409"/>
        <v>0</v>
      </c>
      <c r="BT339" s="72"/>
      <c r="BU339" s="326">
        <f t="shared" si="462"/>
        <v>0</v>
      </c>
      <c r="BV339" s="326">
        <f t="shared" si="434"/>
        <v>0</v>
      </c>
      <c r="BW339" s="326">
        <f t="shared" si="435"/>
        <v>0</v>
      </c>
      <c r="BX339" s="326">
        <f t="shared" si="436"/>
        <v>0</v>
      </c>
      <c r="BY339" s="326">
        <f t="shared" si="437"/>
        <v>0</v>
      </c>
      <c r="BZ339" s="326">
        <f t="shared" si="463"/>
        <v>0</v>
      </c>
      <c r="CA339" s="329">
        <f t="shared" si="438"/>
        <v>0</v>
      </c>
      <c r="CB339" s="132"/>
      <c r="CC339" s="71">
        <v>326</v>
      </c>
      <c r="CD339" s="68">
        <f t="shared" si="439"/>
        <v>0</v>
      </c>
      <c r="CE339" s="132"/>
      <c r="CF339" s="68">
        <f t="shared" si="440"/>
        <v>0</v>
      </c>
      <c r="CG339" s="132"/>
      <c r="CH339" s="91"/>
      <c r="CI339" s="132"/>
      <c r="CJ339" s="68">
        <f t="shared" si="441"/>
        <v>0</v>
      </c>
      <c r="CK339" s="132"/>
      <c r="CL339" s="72">
        <f t="shared" si="442"/>
        <v>0</v>
      </c>
      <c r="CM339" s="132"/>
      <c r="CN339" s="72">
        <f t="shared" si="410"/>
        <v>0</v>
      </c>
      <c r="CO339" s="132"/>
      <c r="CP339" s="326">
        <f t="shared" si="464"/>
        <v>0</v>
      </c>
      <c r="CQ339" s="326">
        <f t="shared" si="465"/>
        <v>0</v>
      </c>
      <c r="CR339" s="326">
        <f t="shared" si="466"/>
        <v>0</v>
      </c>
      <c r="CS339" s="326">
        <f t="shared" si="443"/>
        <v>0</v>
      </c>
      <c r="CT339" s="326">
        <f t="shared" si="444"/>
        <v>0</v>
      </c>
      <c r="CU339" s="326">
        <f t="shared" si="467"/>
        <v>0</v>
      </c>
      <c r="CV339" s="329">
        <f t="shared" si="445"/>
        <v>0</v>
      </c>
      <c r="CW339" s="69"/>
      <c r="CX339" s="71">
        <v>326</v>
      </c>
      <c r="CY339" s="68">
        <f t="shared" si="446"/>
        <v>0</v>
      </c>
      <c r="CZ339" s="132"/>
      <c r="DA339" s="68">
        <f t="shared" si="447"/>
        <v>0</v>
      </c>
      <c r="DB339" s="132"/>
      <c r="DC339" s="91"/>
      <c r="DD339" s="132"/>
      <c r="DE339" s="68">
        <f t="shared" si="448"/>
        <v>0</v>
      </c>
      <c r="DF339" s="132"/>
      <c r="DG339" s="72">
        <f t="shared" si="449"/>
        <v>0</v>
      </c>
      <c r="DH339" s="132"/>
      <c r="DI339" s="72">
        <f t="shared" si="411"/>
        <v>0</v>
      </c>
      <c r="DJ339" s="72"/>
      <c r="DK339" s="326">
        <f t="shared" si="468"/>
        <v>0</v>
      </c>
      <c r="DL339" s="326">
        <f t="shared" si="469"/>
        <v>0</v>
      </c>
      <c r="DM339" s="326">
        <f t="shared" si="450"/>
        <v>0</v>
      </c>
      <c r="DN339" s="326">
        <f t="shared" si="451"/>
        <v>0</v>
      </c>
      <c r="DO339" s="326">
        <f t="shared" si="452"/>
        <v>0</v>
      </c>
      <c r="DP339" s="326">
        <f t="shared" si="470"/>
        <v>0</v>
      </c>
      <c r="DQ339" s="329">
        <f t="shared" si="471"/>
        <v>0</v>
      </c>
      <c r="DR339" s="72"/>
      <c r="DS339" s="372">
        <v>326</v>
      </c>
      <c r="DT339" s="68">
        <f t="shared" si="453"/>
        <v>0</v>
      </c>
      <c r="DV339" s="68">
        <f t="shared" si="454"/>
        <v>0</v>
      </c>
      <c r="DX339" s="91"/>
      <c r="DZ339" s="68">
        <f t="shared" si="455"/>
        <v>0</v>
      </c>
      <c r="EA339" s="132"/>
      <c r="EB339" s="72">
        <f t="shared" si="456"/>
        <v>0</v>
      </c>
      <c r="EC339" s="132"/>
      <c r="ED339" s="72">
        <f t="shared" si="412"/>
        <v>0</v>
      </c>
      <c r="EF339" s="364">
        <f t="shared" si="472"/>
        <v>0</v>
      </c>
      <c r="EG339" s="95">
        <f t="shared" si="473"/>
        <v>0</v>
      </c>
      <c r="EH339" s="379">
        <f>(INDEX('30 year Cash Flow'!$H$50:$AK$50,1,'Monthly Loan Amortization'!A339)/12)*$DV$9</f>
        <v>0</v>
      </c>
      <c r="EI339" s="326">
        <f t="shared" si="474"/>
        <v>0</v>
      </c>
      <c r="EJ339" s="326">
        <f t="shared" si="400"/>
        <v>0</v>
      </c>
      <c r="EK339" s="326">
        <f t="shared" si="475"/>
        <v>0</v>
      </c>
      <c r="EL339" s="329">
        <f t="shared" si="403"/>
        <v>0</v>
      </c>
      <c r="EM339" s="329"/>
      <c r="EN339" s="372">
        <v>326</v>
      </c>
      <c r="EO339" s="95">
        <f t="shared" si="457"/>
        <v>0</v>
      </c>
      <c r="EP339" s="132"/>
      <c r="EQ339" s="95">
        <f t="shared" si="458"/>
        <v>0</v>
      </c>
      <c r="ER339" s="132"/>
      <c r="ES339" s="91"/>
      <c r="ET339" s="132"/>
      <c r="EU339" s="95">
        <f t="shared" si="459"/>
        <v>0</v>
      </c>
      <c r="EV339" s="132"/>
      <c r="EW339" s="327">
        <f t="shared" si="460"/>
        <v>0</v>
      </c>
      <c r="EX339" s="132"/>
      <c r="EY339" s="327">
        <f t="shared" si="413"/>
        <v>0</v>
      </c>
      <c r="EZ339" s="132"/>
      <c r="FA339" s="364">
        <f t="shared" si="476"/>
        <v>0</v>
      </c>
      <c r="FB339" s="95">
        <f t="shared" si="477"/>
        <v>0</v>
      </c>
      <c r="FC339" s="379">
        <f>(INDEX('30 year Cash Flow'!$H$50:$AK$50,1,'Monthly Loan Amortization'!A339)/12)*$EQ$9</f>
        <v>0</v>
      </c>
      <c r="FD339" s="326">
        <f t="shared" si="401"/>
        <v>0</v>
      </c>
      <c r="FE339" s="326">
        <f t="shared" si="402"/>
        <v>0</v>
      </c>
      <c r="FF339" s="326">
        <f t="shared" si="478"/>
        <v>0</v>
      </c>
      <c r="FG339" s="329">
        <f t="shared" si="404"/>
        <v>0</v>
      </c>
    </row>
    <row r="340" spans="1:163" x14ac:dyDescent="0.25">
      <c r="A340" s="132">
        <f t="shared" si="461"/>
        <v>28</v>
      </c>
      <c r="B340" s="71">
        <v>327</v>
      </c>
      <c r="C340" s="68">
        <f t="shared" si="414"/>
        <v>0</v>
      </c>
      <c r="E340" s="68">
        <f t="shared" si="415"/>
        <v>0</v>
      </c>
      <c r="G340" s="91"/>
      <c r="I340" s="68">
        <f t="shared" si="416"/>
        <v>0</v>
      </c>
      <c r="K340" s="72">
        <f t="shared" si="417"/>
        <v>0</v>
      </c>
      <c r="M340" s="72">
        <f t="shared" si="405"/>
        <v>0</v>
      </c>
      <c r="N340" s="66"/>
      <c r="O340" s="69"/>
      <c r="Q340" s="71">
        <v>327</v>
      </c>
      <c r="R340" s="68">
        <f t="shared" si="418"/>
        <v>0</v>
      </c>
      <c r="T340" s="68">
        <f t="shared" si="419"/>
        <v>0</v>
      </c>
      <c r="V340" s="91"/>
      <c r="X340" s="68">
        <f t="shared" si="420"/>
        <v>0</v>
      </c>
      <c r="Z340" s="72">
        <f t="shared" si="421"/>
        <v>0</v>
      </c>
      <c r="AB340" s="72" t="e">
        <f t="shared" si="406"/>
        <v>#REF!</v>
      </c>
      <c r="AD340" s="69"/>
      <c r="AF340" s="71">
        <v>327</v>
      </c>
      <c r="AG340" s="68">
        <f t="shared" si="422"/>
        <v>0</v>
      </c>
      <c r="AI340" s="68">
        <f t="shared" si="423"/>
        <v>0</v>
      </c>
      <c r="AK340" s="91"/>
      <c r="AM340" s="68">
        <f t="shared" si="424"/>
        <v>0</v>
      </c>
      <c r="AO340" s="72">
        <f t="shared" si="425"/>
        <v>0</v>
      </c>
      <c r="AQ340" s="72" t="e">
        <f t="shared" si="407"/>
        <v>#REF!</v>
      </c>
      <c r="AS340" s="69"/>
      <c r="AU340" s="71">
        <v>327</v>
      </c>
      <c r="AV340" s="68">
        <f t="shared" si="426"/>
        <v>0</v>
      </c>
      <c r="AX340" s="68">
        <f t="shared" si="427"/>
        <v>0</v>
      </c>
      <c r="AZ340" s="91"/>
      <c r="BB340" s="68">
        <f t="shared" si="428"/>
        <v>0</v>
      </c>
      <c r="BD340" s="72">
        <f t="shared" si="429"/>
        <v>0</v>
      </c>
      <c r="BF340" s="72" t="e">
        <f t="shared" si="408"/>
        <v>#REF!</v>
      </c>
      <c r="BG340" s="72"/>
      <c r="BH340" s="71">
        <v>327</v>
      </c>
      <c r="BI340" s="68">
        <f t="shared" si="430"/>
        <v>0</v>
      </c>
      <c r="BJ340" s="132"/>
      <c r="BK340" s="68">
        <f t="shared" si="431"/>
        <v>0</v>
      </c>
      <c r="BL340" s="132"/>
      <c r="BM340" s="91"/>
      <c r="BN340" s="132"/>
      <c r="BO340" s="68">
        <f t="shared" si="432"/>
        <v>0</v>
      </c>
      <c r="BP340" s="132"/>
      <c r="BQ340" s="72">
        <f t="shared" si="433"/>
        <v>0</v>
      </c>
      <c r="BR340" s="132"/>
      <c r="BS340" s="72">
        <f t="shared" si="409"/>
        <v>0</v>
      </c>
      <c r="BT340" s="72"/>
      <c r="BU340" s="326">
        <f t="shared" si="462"/>
        <v>0</v>
      </c>
      <c r="BV340" s="326">
        <f t="shared" si="434"/>
        <v>0</v>
      </c>
      <c r="BW340" s="326">
        <f t="shared" si="435"/>
        <v>0</v>
      </c>
      <c r="BX340" s="326">
        <f t="shared" si="436"/>
        <v>0</v>
      </c>
      <c r="BY340" s="326">
        <f t="shared" si="437"/>
        <v>0</v>
      </c>
      <c r="BZ340" s="326">
        <f t="shared" si="463"/>
        <v>0</v>
      </c>
      <c r="CA340" s="329">
        <f t="shared" si="438"/>
        <v>0</v>
      </c>
      <c r="CB340" s="132"/>
      <c r="CC340" s="71">
        <v>327</v>
      </c>
      <c r="CD340" s="68">
        <f t="shared" si="439"/>
        <v>0</v>
      </c>
      <c r="CE340" s="132"/>
      <c r="CF340" s="68">
        <f t="shared" si="440"/>
        <v>0</v>
      </c>
      <c r="CG340" s="132"/>
      <c r="CH340" s="91"/>
      <c r="CI340" s="132"/>
      <c r="CJ340" s="68">
        <f t="shared" si="441"/>
        <v>0</v>
      </c>
      <c r="CK340" s="132"/>
      <c r="CL340" s="72">
        <f t="shared" si="442"/>
        <v>0</v>
      </c>
      <c r="CM340" s="132"/>
      <c r="CN340" s="72">
        <f t="shared" si="410"/>
        <v>0</v>
      </c>
      <c r="CO340" s="132"/>
      <c r="CP340" s="326">
        <f t="shared" si="464"/>
        <v>0</v>
      </c>
      <c r="CQ340" s="326">
        <f t="shared" si="465"/>
        <v>0</v>
      </c>
      <c r="CR340" s="326">
        <f t="shared" si="466"/>
        <v>0</v>
      </c>
      <c r="CS340" s="326">
        <f t="shared" si="443"/>
        <v>0</v>
      </c>
      <c r="CT340" s="326">
        <f t="shared" si="444"/>
        <v>0</v>
      </c>
      <c r="CU340" s="326">
        <f t="shared" si="467"/>
        <v>0</v>
      </c>
      <c r="CV340" s="329">
        <f t="shared" si="445"/>
        <v>0</v>
      </c>
      <c r="CW340" s="69"/>
      <c r="CX340" s="71">
        <v>327</v>
      </c>
      <c r="CY340" s="68">
        <f t="shared" si="446"/>
        <v>0</v>
      </c>
      <c r="CZ340" s="132"/>
      <c r="DA340" s="68">
        <f t="shared" si="447"/>
        <v>0</v>
      </c>
      <c r="DB340" s="132"/>
      <c r="DC340" s="91"/>
      <c r="DD340" s="132"/>
      <c r="DE340" s="68">
        <f t="shared" si="448"/>
        <v>0</v>
      </c>
      <c r="DF340" s="132"/>
      <c r="DG340" s="72">
        <f t="shared" si="449"/>
        <v>0</v>
      </c>
      <c r="DH340" s="132"/>
      <c r="DI340" s="72">
        <f t="shared" si="411"/>
        <v>0</v>
      </c>
      <c r="DJ340" s="72"/>
      <c r="DK340" s="326">
        <f t="shared" si="468"/>
        <v>0</v>
      </c>
      <c r="DL340" s="326">
        <f t="shared" si="469"/>
        <v>0</v>
      </c>
      <c r="DM340" s="326">
        <f t="shared" si="450"/>
        <v>0</v>
      </c>
      <c r="DN340" s="326">
        <f t="shared" si="451"/>
        <v>0</v>
      </c>
      <c r="DO340" s="326">
        <f t="shared" si="452"/>
        <v>0</v>
      </c>
      <c r="DP340" s="326">
        <f t="shared" si="470"/>
        <v>0</v>
      </c>
      <c r="DQ340" s="329">
        <f t="shared" si="471"/>
        <v>0</v>
      </c>
      <c r="DR340" s="72"/>
      <c r="DS340" s="372">
        <v>327</v>
      </c>
      <c r="DT340" s="68">
        <f t="shared" si="453"/>
        <v>0</v>
      </c>
      <c r="DV340" s="68">
        <f t="shared" si="454"/>
        <v>0</v>
      </c>
      <c r="DX340" s="91"/>
      <c r="DZ340" s="68">
        <f t="shared" si="455"/>
        <v>0</v>
      </c>
      <c r="EA340" s="132"/>
      <c r="EB340" s="72">
        <f t="shared" si="456"/>
        <v>0</v>
      </c>
      <c r="EC340" s="132"/>
      <c r="ED340" s="72">
        <f t="shared" si="412"/>
        <v>0</v>
      </c>
      <c r="EF340" s="364">
        <f t="shared" si="472"/>
        <v>0</v>
      </c>
      <c r="EG340" s="95">
        <f t="shared" si="473"/>
        <v>0</v>
      </c>
      <c r="EH340" s="379">
        <f>(INDEX('30 year Cash Flow'!$H$50:$AK$50,1,'Monthly Loan Amortization'!A340)/12)*$DV$9</f>
        <v>0</v>
      </c>
      <c r="EI340" s="326">
        <f t="shared" si="474"/>
        <v>0</v>
      </c>
      <c r="EJ340" s="326">
        <f t="shared" si="400"/>
        <v>0</v>
      </c>
      <c r="EK340" s="326">
        <f t="shared" si="475"/>
        <v>0</v>
      </c>
      <c r="EL340" s="329">
        <f t="shared" si="403"/>
        <v>0</v>
      </c>
      <c r="EM340" s="329"/>
      <c r="EN340" s="372">
        <v>327</v>
      </c>
      <c r="EO340" s="95">
        <f t="shared" si="457"/>
        <v>0</v>
      </c>
      <c r="EP340" s="132"/>
      <c r="EQ340" s="95">
        <f t="shared" si="458"/>
        <v>0</v>
      </c>
      <c r="ER340" s="132"/>
      <c r="ES340" s="91"/>
      <c r="ET340" s="132"/>
      <c r="EU340" s="95">
        <f t="shared" si="459"/>
        <v>0</v>
      </c>
      <c r="EV340" s="132"/>
      <c r="EW340" s="327">
        <f t="shared" si="460"/>
        <v>0</v>
      </c>
      <c r="EX340" s="132"/>
      <c r="EY340" s="327">
        <f t="shared" si="413"/>
        <v>0</v>
      </c>
      <c r="EZ340" s="132"/>
      <c r="FA340" s="364">
        <f t="shared" si="476"/>
        <v>0</v>
      </c>
      <c r="FB340" s="95">
        <f t="shared" si="477"/>
        <v>0</v>
      </c>
      <c r="FC340" s="379">
        <f>(INDEX('30 year Cash Flow'!$H$50:$AK$50,1,'Monthly Loan Amortization'!A340)/12)*$EQ$9</f>
        <v>0</v>
      </c>
      <c r="FD340" s="326">
        <f t="shared" si="401"/>
        <v>0</v>
      </c>
      <c r="FE340" s="326">
        <f t="shared" si="402"/>
        <v>0</v>
      </c>
      <c r="FF340" s="326">
        <f t="shared" si="478"/>
        <v>0</v>
      </c>
      <c r="FG340" s="329">
        <f t="shared" si="404"/>
        <v>0</v>
      </c>
    </row>
    <row r="341" spans="1:163" x14ac:dyDescent="0.25">
      <c r="A341" s="132">
        <f t="shared" si="461"/>
        <v>28</v>
      </c>
      <c r="B341" s="71">
        <v>328</v>
      </c>
      <c r="C341" s="68">
        <f t="shared" si="414"/>
        <v>0</v>
      </c>
      <c r="E341" s="68">
        <f t="shared" si="415"/>
        <v>0</v>
      </c>
      <c r="G341" s="91"/>
      <c r="I341" s="68">
        <f t="shared" si="416"/>
        <v>0</v>
      </c>
      <c r="K341" s="72">
        <f t="shared" si="417"/>
        <v>0</v>
      </c>
      <c r="M341" s="72">
        <f t="shared" si="405"/>
        <v>0</v>
      </c>
      <c r="N341" s="66"/>
      <c r="O341" s="69"/>
      <c r="Q341" s="71">
        <v>328</v>
      </c>
      <c r="R341" s="68">
        <f t="shared" si="418"/>
        <v>0</v>
      </c>
      <c r="T341" s="68">
        <f t="shared" si="419"/>
        <v>0</v>
      </c>
      <c r="V341" s="91"/>
      <c r="X341" s="68">
        <f t="shared" si="420"/>
        <v>0</v>
      </c>
      <c r="Z341" s="72">
        <f t="shared" si="421"/>
        <v>0</v>
      </c>
      <c r="AB341" s="72" t="e">
        <f t="shared" si="406"/>
        <v>#REF!</v>
      </c>
      <c r="AD341" s="69"/>
      <c r="AF341" s="71">
        <v>328</v>
      </c>
      <c r="AG341" s="68">
        <f t="shared" si="422"/>
        <v>0</v>
      </c>
      <c r="AI341" s="68">
        <f t="shared" si="423"/>
        <v>0</v>
      </c>
      <c r="AK341" s="91"/>
      <c r="AM341" s="68">
        <f t="shared" si="424"/>
        <v>0</v>
      </c>
      <c r="AO341" s="72">
        <f t="shared" si="425"/>
        <v>0</v>
      </c>
      <c r="AQ341" s="72" t="e">
        <f t="shared" si="407"/>
        <v>#REF!</v>
      </c>
      <c r="AS341" s="69"/>
      <c r="AU341" s="71">
        <v>328</v>
      </c>
      <c r="AV341" s="68">
        <f t="shared" si="426"/>
        <v>0</v>
      </c>
      <c r="AX341" s="68">
        <f t="shared" si="427"/>
        <v>0</v>
      </c>
      <c r="AZ341" s="91"/>
      <c r="BB341" s="68">
        <f t="shared" si="428"/>
        <v>0</v>
      </c>
      <c r="BD341" s="72">
        <f t="shared" si="429"/>
        <v>0</v>
      </c>
      <c r="BF341" s="72" t="e">
        <f t="shared" si="408"/>
        <v>#REF!</v>
      </c>
      <c r="BG341" s="72"/>
      <c r="BH341" s="71">
        <v>328</v>
      </c>
      <c r="BI341" s="68">
        <f t="shared" si="430"/>
        <v>0</v>
      </c>
      <c r="BJ341" s="132"/>
      <c r="BK341" s="68">
        <f t="shared" si="431"/>
        <v>0</v>
      </c>
      <c r="BL341" s="132"/>
      <c r="BM341" s="91"/>
      <c r="BN341" s="132"/>
      <c r="BO341" s="68">
        <f t="shared" si="432"/>
        <v>0</v>
      </c>
      <c r="BP341" s="132"/>
      <c r="BQ341" s="72">
        <f t="shared" si="433"/>
        <v>0</v>
      </c>
      <c r="BR341" s="132"/>
      <c r="BS341" s="72">
        <f t="shared" si="409"/>
        <v>0</v>
      </c>
      <c r="BT341" s="72"/>
      <c r="BU341" s="326">
        <f t="shared" si="462"/>
        <v>0</v>
      </c>
      <c r="BV341" s="326">
        <f t="shared" si="434"/>
        <v>0</v>
      </c>
      <c r="BW341" s="326">
        <f t="shared" si="435"/>
        <v>0</v>
      </c>
      <c r="BX341" s="326">
        <f t="shared" si="436"/>
        <v>0</v>
      </c>
      <c r="BY341" s="326">
        <f t="shared" si="437"/>
        <v>0</v>
      </c>
      <c r="BZ341" s="326">
        <f t="shared" si="463"/>
        <v>0</v>
      </c>
      <c r="CA341" s="329">
        <f t="shared" si="438"/>
        <v>0</v>
      </c>
      <c r="CB341" s="132"/>
      <c r="CC341" s="71">
        <v>328</v>
      </c>
      <c r="CD341" s="68">
        <f t="shared" si="439"/>
        <v>0</v>
      </c>
      <c r="CE341" s="132"/>
      <c r="CF341" s="68">
        <f t="shared" si="440"/>
        <v>0</v>
      </c>
      <c r="CG341" s="132"/>
      <c r="CH341" s="91"/>
      <c r="CI341" s="132"/>
      <c r="CJ341" s="68">
        <f t="shared" si="441"/>
        <v>0</v>
      </c>
      <c r="CK341" s="132"/>
      <c r="CL341" s="72">
        <f t="shared" si="442"/>
        <v>0</v>
      </c>
      <c r="CM341" s="132"/>
      <c r="CN341" s="72">
        <f t="shared" si="410"/>
        <v>0</v>
      </c>
      <c r="CO341" s="132"/>
      <c r="CP341" s="326">
        <f t="shared" si="464"/>
        <v>0</v>
      </c>
      <c r="CQ341" s="326">
        <f t="shared" si="465"/>
        <v>0</v>
      </c>
      <c r="CR341" s="326">
        <f t="shared" si="466"/>
        <v>0</v>
      </c>
      <c r="CS341" s="326">
        <f t="shared" si="443"/>
        <v>0</v>
      </c>
      <c r="CT341" s="326">
        <f t="shared" si="444"/>
        <v>0</v>
      </c>
      <c r="CU341" s="326">
        <f t="shared" si="467"/>
        <v>0</v>
      </c>
      <c r="CV341" s="329">
        <f t="shared" si="445"/>
        <v>0</v>
      </c>
      <c r="CW341" s="69"/>
      <c r="CX341" s="71">
        <v>328</v>
      </c>
      <c r="CY341" s="68">
        <f t="shared" si="446"/>
        <v>0</v>
      </c>
      <c r="CZ341" s="132"/>
      <c r="DA341" s="68">
        <f t="shared" si="447"/>
        <v>0</v>
      </c>
      <c r="DB341" s="132"/>
      <c r="DC341" s="91"/>
      <c r="DD341" s="132"/>
      <c r="DE341" s="68">
        <f t="shared" si="448"/>
        <v>0</v>
      </c>
      <c r="DF341" s="132"/>
      <c r="DG341" s="72">
        <f t="shared" si="449"/>
        <v>0</v>
      </c>
      <c r="DH341" s="132"/>
      <c r="DI341" s="72">
        <f t="shared" si="411"/>
        <v>0</v>
      </c>
      <c r="DJ341" s="72"/>
      <c r="DK341" s="326">
        <f t="shared" si="468"/>
        <v>0</v>
      </c>
      <c r="DL341" s="326">
        <f t="shared" si="469"/>
        <v>0</v>
      </c>
      <c r="DM341" s="326">
        <f t="shared" si="450"/>
        <v>0</v>
      </c>
      <c r="DN341" s="326">
        <f t="shared" si="451"/>
        <v>0</v>
      </c>
      <c r="DO341" s="326">
        <f t="shared" si="452"/>
        <v>0</v>
      </c>
      <c r="DP341" s="326">
        <f t="shared" si="470"/>
        <v>0</v>
      </c>
      <c r="DQ341" s="329">
        <f t="shared" si="471"/>
        <v>0</v>
      </c>
      <c r="DR341" s="72"/>
      <c r="DS341" s="372">
        <v>328</v>
      </c>
      <c r="DT341" s="68">
        <f t="shared" si="453"/>
        <v>0</v>
      </c>
      <c r="DV341" s="68">
        <f t="shared" si="454"/>
        <v>0</v>
      </c>
      <c r="DX341" s="91"/>
      <c r="DZ341" s="68">
        <f t="shared" si="455"/>
        <v>0</v>
      </c>
      <c r="EA341" s="132"/>
      <c r="EB341" s="72">
        <f t="shared" si="456"/>
        <v>0</v>
      </c>
      <c r="EC341" s="132"/>
      <c r="ED341" s="72">
        <f t="shared" si="412"/>
        <v>0</v>
      </c>
      <c r="EF341" s="364">
        <f t="shared" si="472"/>
        <v>0</v>
      </c>
      <c r="EG341" s="95">
        <f t="shared" si="473"/>
        <v>0</v>
      </c>
      <c r="EH341" s="379">
        <f>(INDEX('30 year Cash Flow'!$H$50:$AK$50,1,'Monthly Loan Amortization'!A341)/12)*$DV$9</f>
        <v>0</v>
      </c>
      <c r="EI341" s="326">
        <f t="shared" si="474"/>
        <v>0</v>
      </c>
      <c r="EJ341" s="326">
        <f t="shared" si="400"/>
        <v>0</v>
      </c>
      <c r="EK341" s="326">
        <f t="shared" si="475"/>
        <v>0</v>
      </c>
      <c r="EL341" s="329">
        <f t="shared" si="403"/>
        <v>0</v>
      </c>
      <c r="EM341" s="329"/>
      <c r="EN341" s="372">
        <v>328</v>
      </c>
      <c r="EO341" s="95">
        <f t="shared" si="457"/>
        <v>0</v>
      </c>
      <c r="EP341" s="132"/>
      <c r="EQ341" s="95">
        <f t="shared" si="458"/>
        <v>0</v>
      </c>
      <c r="ER341" s="132"/>
      <c r="ES341" s="91"/>
      <c r="ET341" s="132"/>
      <c r="EU341" s="95">
        <f t="shared" si="459"/>
        <v>0</v>
      </c>
      <c r="EV341" s="132"/>
      <c r="EW341" s="327">
        <f t="shared" si="460"/>
        <v>0</v>
      </c>
      <c r="EX341" s="132"/>
      <c r="EY341" s="327">
        <f t="shared" si="413"/>
        <v>0</v>
      </c>
      <c r="EZ341" s="132"/>
      <c r="FA341" s="364">
        <f t="shared" si="476"/>
        <v>0</v>
      </c>
      <c r="FB341" s="95">
        <f t="shared" si="477"/>
        <v>0</v>
      </c>
      <c r="FC341" s="379">
        <f>(INDEX('30 year Cash Flow'!$H$50:$AK$50,1,'Monthly Loan Amortization'!A341)/12)*$EQ$9</f>
        <v>0</v>
      </c>
      <c r="FD341" s="326">
        <f t="shared" si="401"/>
        <v>0</v>
      </c>
      <c r="FE341" s="326">
        <f t="shared" si="402"/>
        <v>0</v>
      </c>
      <c r="FF341" s="326">
        <f t="shared" si="478"/>
        <v>0</v>
      </c>
      <c r="FG341" s="329">
        <f t="shared" si="404"/>
        <v>0</v>
      </c>
    </row>
    <row r="342" spans="1:163" x14ac:dyDescent="0.25">
      <c r="A342" s="132">
        <f t="shared" si="461"/>
        <v>28</v>
      </c>
      <c r="B342" s="71">
        <v>329</v>
      </c>
      <c r="C342" s="68">
        <f t="shared" si="414"/>
        <v>0</v>
      </c>
      <c r="E342" s="68">
        <f t="shared" si="415"/>
        <v>0</v>
      </c>
      <c r="G342" s="91"/>
      <c r="I342" s="68">
        <f t="shared" si="416"/>
        <v>0</v>
      </c>
      <c r="K342" s="72">
        <f t="shared" si="417"/>
        <v>0</v>
      </c>
      <c r="M342" s="72">
        <f t="shared" si="405"/>
        <v>0</v>
      </c>
      <c r="N342" s="66"/>
      <c r="O342" s="69"/>
      <c r="Q342" s="71">
        <v>329</v>
      </c>
      <c r="R342" s="68">
        <f t="shared" si="418"/>
        <v>0</v>
      </c>
      <c r="T342" s="68">
        <f t="shared" si="419"/>
        <v>0</v>
      </c>
      <c r="V342" s="91"/>
      <c r="X342" s="68">
        <f t="shared" si="420"/>
        <v>0</v>
      </c>
      <c r="Z342" s="72">
        <f t="shared" si="421"/>
        <v>0</v>
      </c>
      <c r="AB342" s="72" t="e">
        <f t="shared" si="406"/>
        <v>#REF!</v>
      </c>
      <c r="AD342" s="69"/>
      <c r="AF342" s="71">
        <v>329</v>
      </c>
      <c r="AG342" s="68">
        <f t="shared" si="422"/>
        <v>0</v>
      </c>
      <c r="AI342" s="68">
        <f t="shared" si="423"/>
        <v>0</v>
      </c>
      <c r="AK342" s="91"/>
      <c r="AM342" s="68">
        <f t="shared" si="424"/>
        <v>0</v>
      </c>
      <c r="AO342" s="72">
        <f t="shared" si="425"/>
        <v>0</v>
      </c>
      <c r="AQ342" s="72" t="e">
        <f t="shared" si="407"/>
        <v>#REF!</v>
      </c>
      <c r="AS342" s="69"/>
      <c r="AU342" s="71">
        <v>329</v>
      </c>
      <c r="AV342" s="68">
        <f t="shared" si="426"/>
        <v>0</v>
      </c>
      <c r="AX342" s="68">
        <f t="shared" si="427"/>
        <v>0</v>
      </c>
      <c r="AZ342" s="91"/>
      <c r="BB342" s="68">
        <f t="shared" si="428"/>
        <v>0</v>
      </c>
      <c r="BD342" s="72">
        <f t="shared" si="429"/>
        <v>0</v>
      </c>
      <c r="BF342" s="72" t="e">
        <f t="shared" si="408"/>
        <v>#REF!</v>
      </c>
      <c r="BG342" s="72"/>
      <c r="BH342" s="71">
        <v>329</v>
      </c>
      <c r="BI342" s="68">
        <f t="shared" si="430"/>
        <v>0</v>
      </c>
      <c r="BJ342" s="132"/>
      <c r="BK342" s="68">
        <f t="shared" si="431"/>
        <v>0</v>
      </c>
      <c r="BL342" s="132"/>
      <c r="BM342" s="91"/>
      <c r="BN342" s="132"/>
      <c r="BO342" s="68">
        <f t="shared" si="432"/>
        <v>0</v>
      </c>
      <c r="BP342" s="132"/>
      <c r="BQ342" s="72">
        <f t="shared" si="433"/>
        <v>0</v>
      </c>
      <c r="BR342" s="132"/>
      <c r="BS342" s="72">
        <f t="shared" si="409"/>
        <v>0</v>
      </c>
      <c r="BT342" s="72"/>
      <c r="BU342" s="326">
        <f t="shared" si="462"/>
        <v>0</v>
      </c>
      <c r="BV342" s="326">
        <f t="shared" si="434"/>
        <v>0</v>
      </c>
      <c r="BW342" s="326">
        <f t="shared" si="435"/>
        <v>0</v>
      </c>
      <c r="BX342" s="326">
        <f t="shared" si="436"/>
        <v>0</v>
      </c>
      <c r="BY342" s="326">
        <f t="shared" si="437"/>
        <v>0</v>
      </c>
      <c r="BZ342" s="326">
        <f t="shared" si="463"/>
        <v>0</v>
      </c>
      <c r="CA342" s="329">
        <f t="shared" si="438"/>
        <v>0</v>
      </c>
      <c r="CB342" s="132"/>
      <c r="CC342" s="71">
        <v>329</v>
      </c>
      <c r="CD342" s="68">
        <f t="shared" si="439"/>
        <v>0</v>
      </c>
      <c r="CE342" s="132"/>
      <c r="CF342" s="68">
        <f t="shared" si="440"/>
        <v>0</v>
      </c>
      <c r="CG342" s="132"/>
      <c r="CH342" s="91"/>
      <c r="CI342" s="132"/>
      <c r="CJ342" s="68">
        <f t="shared" si="441"/>
        <v>0</v>
      </c>
      <c r="CK342" s="132"/>
      <c r="CL342" s="72">
        <f t="shared" si="442"/>
        <v>0</v>
      </c>
      <c r="CM342" s="132"/>
      <c r="CN342" s="72">
        <f t="shared" si="410"/>
        <v>0</v>
      </c>
      <c r="CO342" s="132"/>
      <c r="CP342" s="326">
        <f t="shared" si="464"/>
        <v>0</v>
      </c>
      <c r="CQ342" s="326">
        <f t="shared" si="465"/>
        <v>0</v>
      </c>
      <c r="CR342" s="326">
        <f t="shared" si="466"/>
        <v>0</v>
      </c>
      <c r="CS342" s="326">
        <f t="shared" si="443"/>
        <v>0</v>
      </c>
      <c r="CT342" s="326">
        <f t="shared" si="444"/>
        <v>0</v>
      </c>
      <c r="CU342" s="326">
        <f t="shared" si="467"/>
        <v>0</v>
      </c>
      <c r="CV342" s="329">
        <f t="shared" si="445"/>
        <v>0</v>
      </c>
      <c r="CW342" s="69"/>
      <c r="CX342" s="71">
        <v>329</v>
      </c>
      <c r="CY342" s="68">
        <f t="shared" si="446"/>
        <v>0</v>
      </c>
      <c r="CZ342" s="132"/>
      <c r="DA342" s="68">
        <f t="shared" si="447"/>
        <v>0</v>
      </c>
      <c r="DB342" s="132"/>
      <c r="DC342" s="91"/>
      <c r="DD342" s="132"/>
      <c r="DE342" s="68">
        <f t="shared" si="448"/>
        <v>0</v>
      </c>
      <c r="DF342" s="132"/>
      <c r="DG342" s="72">
        <f t="shared" si="449"/>
        <v>0</v>
      </c>
      <c r="DH342" s="132"/>
      <c r="DI342" s="72">
        <f t="shared" si="411"/>
        <v>0</v>
      </c>
      <c r="DJ342" s="72"/>
      <c r="DK342" s="326">
        <f t="shared" si="468"/>
        <v>0</v>
      </c>
      <c r="DL342" s="326">
        <f t="shared" si="469"/>
        <v>0</v>
      </c>
      <c r="DM342" s="326">
        <f t="shared" si="450"/>
        <v>0</v>
      </c>
      <c r="DN342" s="326">
        <f t="shared" si="451"/>
        <v>0</v>
      </c>
      <c r="DO342" s="326">
        <f t="shared" si="452"/>
        <v>0</v>
      </c>
      <c r="DP342" s="326">
        <f t="shared" si="470"/>
        <v>0</v>
      </c>
      <c r="DQ342" s="329">
        <f t="shared" si="471"/>
        <v>0</v>
      </c>
      <c r="DR342" s="72"/>
      <c r="DS342" s="372">
        <v>329</v>
      </c>
      <c r="DT342" s="68">
        <f t="shared" si="453"/>
        <v>0</v>
      </c>
      <c r="DV342" s="68">
        <f t="shared" si="454"/>
        <v>0</v>
      </c>
      <c r="DX342" s="91"/>
      <c r="DZ342" s="68">
        <f t="shared" si="455"/>
        <v>0</v>
      </c>
      <c r="EA342" s="132"/>
      <c r="EB342" s="72">
        <f t="shared" si="456"/>
        <v>0</v>
      </c>
      <c r="EC342" s="132"/>
      <c r="ED342" s="72">
        <f t="shared" si="412"/>
        <v>0</v>
      </c>
      <c r="EF342" s="364">
        <f t="shared" si="472"/>
        <v>0</v>
      </c>
      <c r="EG342" s="95">
        <f t="shared" si="473"/>
        <v>0</v>
      </c>
      <c r="EH342" s="379">
        <f>(INDEX('30 year Cash Flow'!$H$50:$AK$50,1,'Monthly Loan Amortization'!A342)/12)*$DV$9</f>
        <v>0</v>
      </c>
      <c r="EI342" s="326">
        <f t="shared" si="474"/>
        <v>0</v>
      </c>
      <c r="EJ342" s="326">
        <f t="shared" si="400"/>
        <v>0</v>
      </c>
      <c r="EK342" s="326">
        <f t="shared" si="475"/>
        <v>0</v>
      </c>
      <c r="EL342" s="329">
        <f t="shared" si="403"/>
        <v>0</v>
      </c>
      <c r="EM342" s="329"/>
      <c r="EN342" s="372">
        <v>329</v>
      </c>
      <c r="EO342" s="95">
        <f t="shared" si="457"/>
        <v>0</v>
      </c>
      <c r="EP342" s="132"/>
      <c r="EQ342" s="95">
        <f t="shared" si="458"/>
        <v>0</v>
      </c>
      <c r="ER342" s="132"/>
      <c r="ES342" s="91"/>
      <c r="ET342" s="132"/>
      <c r="EU342" s="95">
        <f t="shared" si="459"/>
        <v>0</v>
      </c>
      <c r="EV342" s="132"/>
      <c r="EW342" s="327">
        <f t="shared" si="460"/>
        <v>0</v>
      </c>
      <c r="EX342" s="132"/>
      <c r="EY342" s="327">
        <f t="shared" si="413"/>
        <v>0</v>
      </c>
      <c r="EZ342" s="132"/>
      <c r="FA342" s="364">
        <f t="shared" si="476"/>
        <v>0</v>
      </c>
      <c r="FB342" s="95">
        <f t="shared" si="477"/>
        <v>0</v>
      </c>
      <c r="FC342" s="379">
        <f>(INDEX('30 year Cash Flow'!$H$50:$AK$50,1,'Monthly Loan Amortization'!A342)/12)*$EQ$9</f>
        <v>0</v>
      </c>
      <c r="FD342" s="326">
        <f t="shared" si="401"/>
        <v>0</v>
      </c>
      <c r="FE342" s="326">
        <f t="shared" si="402"/>
        <v>0</v>
      </c>
      <c r="FF342" s="326">
        <f t="shared" si="478"/>
        <v>0</v>
      </c>
      <c r="FG342" s="329">
        <f t="shared" si="404"/>
        <v>0</v>
      </c>
    </row>
    <row r="343" spans="1:163" x14ac:dyDescent="0.25">
      <c r="A343" s="132">
        <f t="shared" si="461"/>
        <v>28</v>
      </c>
      <c r="B343" s="71">
        <v>330</v>
      </c>
      <c r="C343" s="68">
        <f t="shared" si="414"/>
        <v>0</v>
      </c>
      <c r="E343" s="68">
        <f t="shared" si="415"/>
        <v>0</v>
      </c>
      <c r="G343" s="91"/>
      <c r="I343" s="68">
        <f t="shared" si="416"/>
        <v>0</v>
      </c>
      <c r="K343" s="72">
        <f t="shared" si="417"/>
        <v>0</v>
      </c>
      <c r="M343" s="72">
        <f t="shared" si="405"/>
        <v>0</v>
      </c>
      <c r="N343" s="66"/>
      <c r="O343" s="69"/>
      <c r="Q343" s="71">
        <v>330</v>
      </c>
      <c r="R343" s="68">
        <f t="shared" si="418"/>
        <v>0</v>
      </c>
      <c r="T343" s="68">
        <f t="shared" si="419"/>
        <v>0</v>
      </c>
      <c r="V343" s="91"/>
      <c r="X343" s="68">
        <f t="shared" si="420"/>
        <v>0</v>
      </c>
      <c r="Z343" s="72">
        <f t="shared" si="421"/>
        <v>0</v>
      </c>
      <c r="AB343" s="72" t="e">
        <f t="shared" si="406"/>
        <v>#REF!</v>
      </c>
      <c r="AD343" s="69"/>
      <c r="AF343" s="71">
        <v>330</v>
      </c>
      <c r="AG343" s="68">
        <f t="shared" si="422"/>
        <v>0</v>
      </c>
      <c r="AI343" s="68">
        <f t="shared" si="423"/>
        <v>0</v>
      </c>
      <c r="AK343" s="91"/>
      <c r="AM343" s="68">
        <f t="shared" si="424"/>
        <v>0</v>
      </c>
      <c r="AO343" s="72">
        <f t="shared" si="425"/>
        <v>0</v>
      </c>
      <c r="AQ343" s="72" t="e">
        <f t="shared" si="407"/>
        <v>#REF!</v>
      </c>
      <c r="AS343" s="69"/>
      <c r="AU343" s="71">
        <v>330</v>
      </c>
      <c r="AV343" s="68">
        <f t="shared" si="426"/>
        <v>0</v>
      </c>
      <c r="AX343" s="68">
        <f t="shared" si="427"/>
        <v>0</v>
      </c>
      <c r="AZ343" s="91"/>
      <c r="BB343" s="68">
        <f t="shared" si="428"/>
        <v>0</v>
      </c>
      <c r="BD343" s="72">
        <f t="shared" si="429"/>
        <v>0</v>
      </c>
      <c r="BF343" s="72" t="e">
        <f t="shared" si="408"/>
        <v>#REF!</v>
      </c>
      <c r="BG343" s="72"/>
      <c r="BH343" s="71">
        <v>330</v>
      </c>
      <c r="BI343" s="68">
        <f t="shared" si="430"/>
        <v>0</v>
      </c>
      <c r="BJ343" s="132"/>
      <c r="BK343" s="68">
        <f t="shared" si="431"/>
        <v>0</v>
      </c>
      <c r="BL343" s="132"/>
      <c r="BM343" s="91"/>
      <c r="BN343" s="132"/>
      <c r="BO343" s="68">
        <f t="shared" si="432"/>
        <v>0</v>
      </c>
      <c r="BP343" s="132"/>
      <c r="BQ343" s="72">
        <f t="shared" si="433"/>
        <v>0</v>
      </c>
      <c r="BR343" s="132"/>
      <c r="BS343" s="72">
        <f t="shared" si="409"/>
        <v>0</v>
      </c>
      <c r="BT343" s="72"/>
      <c r="BU343" s="326">
        <f t="shared" si="462"/>
        <v>0</v>
      </c>
      <c r="BV343" s="326">
        <f t="shared" si="434"/>
        <v>0</v>
      </c>
      <c r="BW343" s="326">
        <f t="shared" si="435"/>
        <v>0</v>
      </c>
      <c r="BX343" s="326">
        <f t="shared" si="436"/>
        <v>0</v>
      </c>
      <c r="BY343" s="326">
        <f t="shared" si="437"/>
        <v>0</v>
      </c>
      <c r="BZ343" s="326">
        <f t="shared" si="463"/>
        <v>0</v>
      </c>
      <c r="CA343" s="329">
        <f t="shared" si="438"/>
        <v>0</v>
      </c>
      <c r="CB343" s="132"/>
      <c r="CC343" s="71">
        <v>330</v>
      </c>
      <c r="CD343" s="68">
        <f t="shared" si="439"/>
        <v>0</v>
      </c>
      <c r="CE343" s="132"/>
      <c r="CF343" s="68">
        <f t="shared" si="440"/>
        <v>0</v>
      </c>
      <c r="CG343" s="132"/>
      <c r="CH343" s="91"/>
      <c r="CI343" s="132"/>
      <c r="CJ343" s="68">
        <f t="shared" si="441"/>
        <v>0</v>
      </c>
      <c r="CK343" s="132"/>
      <c r="CL343" s="72">
        <f t="shared" si="442"/>
        <v>0</v>
      </c>
      <c r="CM343" s="132"/>
      <c r="CN343" s="72">
        <f t="shared" si="410"/>
        <v>0</v>
      </c>
      <c r="CO343" s="132"/>
      <c r="CP343" s="326">
        <f t="shared" si="464"/>
        <v>0</v>
      </c>
      <c r="CQ343" s="326">
        <f t="shared" si="465"/>
        <v>0</v>
      </c>
      <c r="CR343" s="326">
        <f t="shared" si="466"/>
        <v>0</v>
      </c>
      <c r="CS343" s="326">
        <f t="shared" si="443"/>
        <v>0</v>
      </c>
      <c r="CT343" s="326">
        <f t="shared" si="444"/>
        <v>0</v>
      </c>
      <c r="CU343" s="326">
        <f t="shared" si="467"/>
        <v>0</v>
      </c>
      <c r="CV343" s="329">
        <f t="shared" si="445"/>
        <v>0</v>
      </c>
      <c r="CW343" s="69"/>
      <c r="CX343" s="71">
        <v>330</v>
      </c>
      <c r="CY343" s="68">
        <f t="shared" si="446"/>
        <v>0</v>
      </c>
      <c r="CZ343" s="132"/>
      <c r="DA343" s="68">
        <f t="shared" si="447"/>
        <v>0</v>
      </c>
      <c r="DB343" s="132"/>
      <c r="DC343" s="91"/>
      <c r="DD343" s="132"/>
      <c r="DE343" s="68">
        <f t="shared" si="448"/>
        <v>0</v>
      </c>
      <c r="DF343" s="132"/>
      <c r="DG343" s="72">
        <f t="shared" si="449"/>
        <v>0</v>
      </c>
      <c r="DH343" s="132"/>
      <c r="DI343" s="72">
        <f t="shared" si="411"/>
        <v>0</v>
      </c>
      <c r="DJ343" s="72"/>
      <c r="DK343" s="326">
        <f t="shared" si="468"/>
        <v>0</v>
      </c>
      <c r="DL343" s="326">
        <f t="shared" si="469"/>
        <v>0</v>
      </c>
      <c r="DM343" s="326">
        <f t="shared" si="450"/>
        <v>0</v>
      </c>
      <c r="DN343" s="326">
        <f t="shared" si="451"/>
        <v>0</v>
      </c>
      <c r="DO343" s="326">
        <f t="shared" si="452"/>
        <v>0</v>
      </c>
      <c r="DP343" s="326">
        <f t="shared" si="470"/>
        <v>0</v>
      </c>
      <c r="DQ343" s="329">
        <f t="shared" si="471"/>
        <v>0</v>
      </c>
      <c r="DR343" s="72"/>
      <c r="DS343" s="372">
        <v>330</v>
      </c>
      <c r="DT343" s="68">
        <f t="shared" si="453"/>
        <v>0</v>
      </c>
      <c r="DV343" s="68">
        <f t="shared" si="454"/>
        <v>0</v>
      </c>
      <c r="DX343" s="91"/>
      <c r="DZ343" s="68">
        <f t="shared" si="455"/>
        <v>0</v>
      </c>
      <c r="EA343" s="132"/>
      <c r="EB343" s="72">
        <f t="shared" si="456"/>
        <v>0</v>
      </c>
      <c r="EC343" s="132"/>
      <c r="ED343" s="72">
        <f t="shared" si="412"/>
        <v>0</v>
      </c>
      <c r="EF343" s="364">
        <f t="shared" si="472"/>
        <v>0</v>
      </c>
      <c r="EG343" s="95">
        <f t="shared" si="473"/>
        <v>0</v>
      </c>
      <c r="EH343" s="379">
        <f>(INDEX('30 year Cash Flow'!$H$50:$AK$50,1,'Monthly Loan Amortization'!A343)/12)*$DV$9</f>
        <v>0</v>
      </c>
      <c r="EI343" s="326">
        <f t="shared" si="474"/>
        <v>0</v>
      </c>
      <c r="EJ343" s="326">
        <f t="shared" si="400"/>
        <v>0</v>
      </c>
      <c r="EK343" s="326">
        <f t="shared" si="475"/>
        <v>0</v>
      </c>
      <c r="EL343" s="329">
        <f t="shared" si="403"/>
        <v>0</v>
      </c>
      <c r="EM343" s="329"/>
      <c r="EN343" s="372">
        <v>330</v>
      </c>
      <c r="EO343" s="95">
        <f t="shared" si="457"/>
        <v>0</v>
      </c>
      <c r="EP343" s="132"/>
      <c r="EQ343" s="95">
        <f t="shared" si="458"/>
        <v>0</v>
      </c>
      <c r="ER343" s="132"/>
      <c r="ES343" s="91"/>
      <c r="ET343" s="132"/>
      <c r="EU343" s="95">
        <f t="shared" si="459"/>
        <v>0</v>
      </c>
      <c r="EV343" s="132"/>
      <c r="EW343" s="327">
        <f t="shared" si="460"/>
        <v>0</v>
      </c>
      <c r="EX343" s="132"/>
      <c r="EY343" s="327">
        <f t="shared" si="413"/>
        <v>0</v>
      </c>
      <c r="EZ343" s="132"/>
      <c r="FA343" s="364">
        <f t="shared" si="476"/>
        <v>0</v>
      </c>
      <c r="FB343" s="95">
        <f t="shared" si="477"/>
        <v>0</v>
      </c>
      <c r="FC343" s="379">
        <f>(INDEX('30 year Cash Flow'!$H$50:$AK$50,1,'Monthly Loan Amortization'!A343)/12)*$EQ$9</f>
        <v>0</v>
      </c>
      <c r="FD343" s="326">
        <f t="shared" si="401"/>
        <v>0</v>
      </c>
      <c r="FE343" s="326">
        <f t="shared" si="402"/>
        <v>0</v>
      </c>
      <c r="FF343" s="326">
        <f t="shared" si="478"/>
        <v>0</v>
      </c>
      <c r="FG343" s="329">
        <f t="shared" si="404"/>
        <v>0</v>
      </c>
    </row>
    <row r="344" spans="1:163" x14ac:dyDescent="0.25">
      <c r="A344" s="132">
        <f t="shared" si="461"/>
        <v>28</v>
      </c>
      <c r="B344" s="71">
        <v>331</v>
      </c>
      <c r="C344" s="68">
        <f t="shared" si="414"/>
        <v>0</v>
      </c>
      <c r="E344" s="68">
        <f t="shared" si="415"/>
        <v>0</v>
      </c>
      <c r="G344" s="91"/>
      <c r="I344" s="68">
        <f t="shared" si="416"/>
        <v>0</v>
      </c>
      <c r="K344" s="72">
        <f t="shared" si="417"/>
        <v>0</v>
      </c>
      <c r="M344" s="72">
        <f t="shared" si="405"/>
        <v>0</v>
      </c>
      <c r="N344" s="66"/>
      <c r="O344" s="69"/>
      <c r="Q344" s="71">
        <v>331</v>
      </c>
      <c r="R344" s="68">
        <f t="shared" si="418"/>
        <v>0</v>
      </c>
      <c r="T344" s="68">
        <f t="shared" si="419"/>
        <v>0</v>
      </c>
      <c r="V344" s="91"/>
      <c r="X344" s="68">
        <f t="shared" si="420"/>
        <v>0</v>
      </c>
      <c r="Z344" s="72">
        <f t="shared" si="421"/>
        <v>0</v>
      </c>
      <c r="AB344" s="72" t="e">
        <f t="shared" si="406"/>
        <v>#REF!</v>
      </c>
      <c r="AD344" s="69"/>
      <c r="AF344" s="71">
        <v>331</v>
      </c>
      <c r="AG344" s="68">
        <f t="shared" si="422"/>
        <v>0</v>
      </c>
      <c r="AI344" s="68">
        <f t="shared" si="423"/>
        <v>0</v>
      </c>
      <c r="AK344" s="91"/>
      <c r="AM344" s="68">
        <f t="shared" si="424"/>
        <v>0</v>
      </c>
      <c r="AO344" s="72">
        <f t="shared" si="425"/>
        <v>0</v>
      </c>
      <c r="AQ344" s="72" t="e">
        <f t="shared" si="407"/>
        <v>#REF!</v>
      </c>
      <c r="AS344" s="69"/>
      <c r="AU344" s="71">
        <v>331</v>
      </c>
      <c r="AV344" s="68">
        <f t="shared" si="426"/>
        <v>0</v>
      </c>
      <c r="AX344" s="68">
        <f t="shared" si="427"/>
        <v>0</v>
      </c>
      <c r="AZ344" s="91"/>
      <c r="BB344" s="68">
        <f t="shared" si="428"/>
        <v>0</v>
      </c>
      <c r="BD344" s="72">
        <f t="shared" si="429"/>
        <v>0</v>
      </c>
      <c r="BF344" s="72" t="e">
        <f t="shared" si="408"/>
        <v>#REF!</v>
      </c>
      <c r="BG344" s="72"/>
      <c r="BH344" s="71">
        <v>331</v>
      </c>
      <c r="BI344" s="68">
        <f t="shared" si="430"/>
        <v>0</v>
      </c>
      <c r="BJ344" s="132"/>
      <c r="BK344" s="68">
        <f t="shared" si="431"/>
        <v>0</v>
      </c>
      <c r="BL344" s="132"/>
      <c r="BM344" s="91"/>
      <c r="BN344" s="132"/>
      <c r="BO344" s="68">
        <f t="shared" si="432"/>
        <v>0</v>
      </c>
      <c r="BP344" s="132"/>
      <c r="BQ344" s="72">
        <f t="shared" si="433"/>
        <v>0</v>
      </c>
      <c r="BR344" s="132"/>
      <c r="BS344" s="72">
        <f t="shared" si="409"/>
        <v>0</v>
      </c>
      <c r="BT344" s="72"/>
      <c r="BU344" s="326">
        <f t="shared" si="462"/>
        <v>0</v>
      </c>
      <c r="BV344" s="326">
        <f t="shared" si="434"/>
        <v>0</v>
      </c>
      <c r="BW344" s="326">
        <f t="shared" si="435"/>
        <v>0</v>
      </c>
      <c r="BX344" s="326">
        <f t="shared" si="436"/>
        <v>0</v>
      </c>
      <c r="BY344" s="326">
        <f t="shared" si="437"/>
        <v>0</v>
      </c>
      <c r="BZ344" s="326">
        <f t="shared" si="463"/>
        <v>0</v>
      </c>
      <c r="CA344" s="329">
        <f t="shared" si="438"/>
        <v>0</v>
      </c>
      <c r="CB344" s="132"/>
      <c r="CC344" s="71">
        <v>331</v>
      </c>
      <c r="CD344" s="68">
        <f t="shared" si="439"/>
        <v>0</v>
      </c>
      <c r="CE344" s="132"/>
      <c r="CF344" s="68">
        <f t="shared" si="440"/>
        <v>0</v>
      </c>
      <c r="CG344" s="132"/>
      <c r="CH344" s="91"/>
      <c r="CI344" s="132"/>
      <c r="CJ344" s="68">
        <f t="shared" si="441"/>
        <v>0</v>
      </c>
      <c r="CK344" s="132"/>
      <c r="CL344" s="72">
        <f t="shared" si="442"/>
        <v>0</v>
      </c>
      <c r="CM344" s="132"/>
      <c r="CN344" s="72">
        <f t="shared" si="410"/>
        <v>0</v>
      </c>
      <c r="CO344" s="132"/>
      <c r="CP344" s="326">
        <f t="shared" si="464"/>
        <v>0</v>
      </c>
      <c r="CQ344" s="326">
        <f t="shared" si="465"/>
        <v>0</v>
      </c>
      <c r="CR344" s="326">
        <f t="shared" si="466"/>
        <v>0</v>
      </c>
      <c r="CS344" s="326">
        <f t="shared" si="443"/>
        <v>0</v>
      </c>
      <c r="CT344" s="326">
        <f t="shared" si="444"/>
        <v>0</v>
      </c>
      <c r="CU344" s="326">
        <f t="shared" si="467"/>
        <v>0</v>
      </c>
      <c r="CV344" s="329">
        <f t="shared" si="445"/>
        <v>0</v>
      </c>
      <c r="CW344" s="69"/>
      <c r="CX344" s="71">
        <v>331</v>
      </c>
      <c r="CY344" s="68">
        <f t="shared" si="446"/>
        <v>0</v>
      </c>
      <c r="CZ344" s="132"/>
      <c r="DA344" s="68">
        <f t="shared" si="447"/>
        <v>0</v>
      </c>
      <c r="DB344" s="132"/>
      <c r="DC344" s="91"/>
      <c r="DD344" s="132"/>
      <c r="DE344" s="68">
        <f t="shared" si="448"/>
        <v>0</v>
      </c>
      <c r="DF344" s="132"/>
      <c r="DG344" s="72">
        <f t="shared" si="449"/>
        <v>0</v>
      </c>
      <c r="DH344" s="132"/>
      <c r="DI344" s="72">
        <f t="shared" si="411"/>
        <v>0</v>
      </c>
      <c r="DJ344" s="72"/>
      <c r="DK344" s="326">
        <f t="shared" si="468"/>
        <v>0</v>
      </c>
      <c r="DL344" s="326">
        <f t="shared" si="469"/>
        <v>0</v>
      </c>
      <c r="DM344" s="326">
        <f t="shared" si="450"/>
        <v>0</v>
      </c>
      <c r="DN344" s="326">
        <f t="shared" si="451"/>
        <v>0</v>
      </c>
      <c r="DO344" s="326">
        <f t="shared" si="452"/>
        <v>0</v>
      </c>
      <c r="DP344" s="326">
        <f t="shared" si="470"/>
        <v>0</v>
      </c>
      <c r="DQ344" s="329">
        <f t="shared" si="471"/>
        <v>0</v>
      </c>
      <c r="DR344" s="72"/>
      <c r="DS344" s="372">
        <v>331</v>
      </c>
      <c r="DT344" s="68">
        <f t="shared" si="453"/>
        <v>0</v>
      </c>
      <c r="DV344" s="68">
        <f t="shared" si="454"/>
        <v>0</v>
      </c>
      <c r="DX344" s="91"/>
      <c r="DZ344" s="68">
        <f t="shared" si="455"/>
        <v>0</v>
      </c>
      <c r="EA344" s="132"/>
      <c r="EB344" s="72">
        <f t="shared" si="456"/>
        <v>0</v>
      </c>
      <c r="EC344" s="132"/>
      <c r="ED344" s="72">
        <f t="shared" si="412"/>
        <v>0</v>
      </c>
      <c r="EF344" s="364">
        <f t="shared" si="472"/>
        <v>0</v>
      </c>
      <c r="EG344" s="95">
        <f t="shared" si="473"/>
        <v>0</v>
      </c>
      <c r="EH344" s="379">
        <f>(INDEX('30 year Cash Flow'!$H$50:$AK$50,1,'Monthly Loan Amortization'!A344)/12)*$DV$9</f>
        <v>0</v>
      </c>
      <c r="EI344" s="326">
        <f t="shared" si="474"/>
        <v>0</v>
      </c>
      <c r="EJ344" s="326">
        <f t="shared" si="400"/>
        <v>0</v>
      </c>
      <c r="EK344" s="326">
        <f t="shared" si="475"/>
        <v>0</v>
      </c>
      <c r="EL344" s="329">
        <f t="shared" si="403"/>
        <v>0</v>
      </c>
      <c r="EM344" s="329"/>
      <c r="EN344" s="372">
        <v>331</v>
      </c>
      <c r="EO344" s="95">
        <f t="shared" si="457"/>
        <v>0</v>
      </c>
      <c r="EP344" s="132"/>
      <c r="EQ344" s="95">
        <f t="shared" si="458"/>
        <v>0</v>
      </c>
      <c r="ER344" s="132"/>
      <c r="ES344" s="91"/>
      <c r="ET344" s="132"/>
      <c r="EU344" s="95">
        <f t="shared" si="459"/>
        <v>0</v>
      </c>
      <c r="EV344" s="132"/>
      <c r="EW344" s="327">
        <f t="shared" si="460"/>
        <v>0</v>
      </c>
      <c r="EX344" s="132"/>
      <c r="EY344" s="327">
        <f t="shared" si="413"/>
        <v>0</v>
      </c>
      <c r="EZ344" s="132"/>
      <c r="FA344" s="364">
        <f t="shared" si="476"/>
        <v>0</v>
      </c>
      <c r="FB344" s="95">
        <f t="shared" si="477"/>
        <v>0</v>
      </c>
      <c r="FC344" s="379">
        <f>(INDEX('30 year Cash Flow'!$H$50:$AK$50,1,'Monthly Loan Amortization'!A344)/12)*$EQ$9</f>
        <v>0</v>
      </c>
      <c r="FD344" s="326">
        <f t="shared" si="401"/>
        <v>0</v>
      </c>
      <c r="FE344" s="326">
        <f t="shared" si="402"/>
        <v>0</v>
      </c>
      <c r="FF344" s="326">
        <f t="shared" si="478"/>
        <v>0</v>
      </c>
      <c r="FG344" s="329">
        <f t="shared" si="404"/>
        <v>0</v>
      </c>
    </row>
    <row r="345" spans="1:163" x14ac:dyDescent="0.25">
      <c r="A345" s="132">
        <f t="shared" si="461"/>
        <v>28</v>
      </c>
      <c r="B345" s="71">
        <v>332</v>
      </c>
      <c r="C345" s="68">
        <f t="shared" si="414"/>
        <v>0</v>
      </c>
      <c r="E345" s="68">
        <f t="shared" si="415"/>
        <v>0</v>
      </c>
      <c r="G345" s="91"/>
      <c r="I345" s="68">
        <f t="shared" si="416"/>
        <v>0</v>
      </c>
      <c r="K345" s="72">
        <f t="shared" si="417"/>
        <v>0</v>
      </c>
      <c r="M345" s="72">
        <f t="shared" si="405"/>
        <v>0</v>
      </c>
      <c r="N345" s="66"/>
      <c r="O345" s="69"/>
      <c r="Q345" s="71">
        <v>332</v>
      </c>
      <c r="R345" s="68">
        <f t="shared" si="418"/>
        <v>0</v>
      </c>
      <c r="T345" s="68">
        <f t="shared" si="419"/>
        <v>0</v>
      </c>
      <c r="V345" s="91"/>
      <c r="X345" s="68">
        <f t="shared" si="420"/>
        <v>0</v>
      </c>
      <c r="Z345" s="72">
        <f t="shared" si="421"/>
        <v>0</v>
      </c>
      <c r="AB345" s="72" t="e">
        <f t="shared" si="406"/>
        <v>#REF!</v>
      </c>
      <c r="AD345" s="69"/>
      <c r="AF345" s="71">
        <v>332</v>
      </c>
      <c r="AG345" s="68">
        <f t="shared" si="422"/>
        <v>0</v>
      </c>
      <c r="AI345" s="68">
        <f t="shared" si="423"/>
        <v>0</v>
      </c>
      <c r="AK345" s="91"/>
      <c r="AM345" s="68">
        <f t="shared" si="424"/>
        <v>0</v>
      </c>
      <c r="AO345" s="72">
        <f t="shared" si="425"/>
        <v>0</v>
      </c>
      <c r="AQ345" s="72" t="e">
        <f t="shared" si="407"/>
        <v>#REF!</v>
      </c>
      <c r="AS345" s="69"/>
      <c r="AU345" s="71">
        <v>332</v>
      </c>
      <c r="AV345" s="68">
        <f t="shared" si="426"/>
        <v>0</v>
      </c>
      <c r="AX345" s="68">
        <f t="shared" si="427"/>
        <v>0</v>
      </c>
      <c r="AZ345" s="91"/>
      <c r="BB345" s="68">
        <f t="shared" si="428"/>
        <v>0</v>
      </c>
      <c r="BD345" s="72">
        <f t="shared" si="429"/>
        <v>0</v>
      </c>
      <c r="BF345" s="72" t="e">
        <f t="shared" si="408"/>
        <v>#REF!</v>
      </c>
      <c r="BG345" s="72"/>
      <c r="BH345" s="71">
        <v>332</v>
      </c>
      <c r="BI345" s="68">
        <f t="shared" si="430"/>
        <v>0</v>
      </c>
      <c r="BJ345" s="132"/>
      <c r="BK345" s="68">
        <f t="shared" si="431"/>
        <v>0</v>
      </c>
      <c r="BL345" s="132"/>
      <c r="BM345" s="91"/>
      <c r="BN345" s="132"/>
      <c r="BO345" s="68">
        <f t="shared" si="432"/>
        <v>0</v>
      </c>
      <c r="BP345" s="132"/>
      <c r="BQ345" s="72">
        <f t="shared" si="433"/>
        <v>0</v>
      </c>
      <c r="BR345" s="132"/>
      <c r="BS345" s="72">
        <f t="shared" si="409"/>
        <v>0</v>
      </c>
      <c r="BT345" s="72"/>
      <c r="BU345" s="326">
        <f t="shared" si="462"/>
        <v>0</v>
      </c>
      <c r="BV345" s="326">
        <f t="shared" si="434"/>
        <v>0</v>
      </c>
      <c r="BW345" s="326">
        <f t="shared" si="435"/>
        <v>0</v>
      </c>
      <c r="BX345" s="326">
        <f t="shared" si="436"/>
        <v>0</v>
      </c>
      <c r="BY345" s="326">
        <f t="shared" si="437"/>
        <v>0</v>
      </c>
      <c r="BZ345" s="326">
        <f t="shared" si="463"/>
        <v>0</v>
      </c>
      <c r="CA345" s="329">
        <f t="shared" si="438"/>
        <v>0</v>
      </c>
      <c r="CB345" s="132"/>
      <c r="CC345" s="71">
        <v>332</v>
      </c>
      <c r="CD345" s="68">
        <f t="shared" si="439"/>
        <v>0</v>
      </c>
      <c r="CE345" s="132"/>
      <c r="CF345" s="68">
        <f t="shared" si="440"/>
        <v>0</v>
      </c>
      <c r="CG345" s="132"/>
      <c r="CH345" s="91"/>
      <c r="CI345" s="132"/>
      <c r="CJ345" s="68">
        <f t="shared" si="441"/>
        <v>0</v>
      </c>
      <c r="CK345" s="132"/>
      <c r="CL345" s="72">
        <f t="shared" si="442"/>
        <v>0</v>
      </c>
      <c r="CM345" s="132"/>
      <c r="CN345" s="72">
        <f t="shared" si="410"/>
        <v>0</v>
      </c>
      <c r="CO345" s="132"/>
      <c r="CP345" s="326">
        <f t="shared" si="464"/>
        <v>0</v>
      </c>
      <c r="CQ345" s="326">
        <f t="shared" si="465"/>
        <v>0</v>
      </c>
      <c r="CR345" s="326">
        <f t="shared" si="466"/>
        <v>0</v>
      </c>
      <c r="CS345" s="326">
        <f t="shared" si="443"/>
        <v>0</v>
      </c>
      <c r="CT345" s="326">
        <f t="shared" si="444"/>
        <v>0</v>
      </c>
      <c r="CU345" s="326">
        <f t="shared" si="467"/>
        <v>0</v>
      </c>
      <c r="CV345" s="329">
        <f t="shared" si="445"/>
        <v>0</v>
      </c>
      <c r="CW345" s="69"/>
      <c r="CX345" s="71">
        <v>332</v>
      </c>
      <c r="CY345" s="68">
        <f t="shared" si="446"/>
        <v>0</v>
      </c>
      <c r="CZ345" s="132"/>
      <c r="DA345" s="68">
        <f t="shared" si="447"/>
        <v>0</v>
      </c>
      <c r="DB345" s="132"/>
      <c r="DC345" s="91"/>
      <c r="DD345" s="132"/>
      <c r="DE345" s="68">
        <f t="shared" si="448"/>
        <v>0</v>
      </c>
      <c r="DF345" s="132"/>
      <c r="DG345" s="72">
        <f t="shared" si="449"/>
        <v>0</v>
      </c>
      <c r="DH345" s="132"/>
      <c r="DI345" s="72">
        <f t="shared" si="411"/>
        <v>0</v>
      </c>
      <c r="DJ345" s="72"/>
      <c r="DK345" s="326">
        <f t="shared" si="468"/>
        <v>0</v>
      </c>
      <c r="DL345" s="326">
        <f t="shared" si="469"/>
        <v>0</v>
      </c>
      <c r="DM345" s="326">
        <f t="shared" si="450"/>
        <v>0</v>
      </c>
      <c r="DN345" s="326">
        <f t="shared" si="451"/>
        <v>0</v>
      </c>
      <c r="DO345" s="326">
        <f t="shared" si="452"/>
        <v>0</v>
      </c>
      <c r="DP345" s="326">
        <f t="shared" si="470"/>
        <v>0</v>
      </c>
      <c r="DQ345" s="329">
        <f t="shared" si="471"/>
        <v>0</v>
      </c>
      <c r="DR345" s="72"/>
      <c r="DS345" s="372">
        <v>332</v>
      </c>
      <c r="DT345" s="68">
        <f t="shared" si="453"/>
        <v>0</v>
      </c>
      <c r="DV345" s="68">
        <f t="shared" si="454"/>
        <v>0</v>
      </c>
      <c r="DX345" s="91"/>
      <c r="DZ345" s="68">
        <f t="shared" si="455"/>
        <v>0</v>
      </c>
      <c r="EA345" s="132"/>
      <c r="EB345" s="72">
        <f t="shared" si="456"/>
        <v>0</v>
      </c>
      <c r="EC345" s="132"/>
      <c r="ED345" s="72">
        <f t="shared" si="412"/>
        <v>0</v>
      </c>
      <c r="EF345" s="364">
        <f t="shared" si="472"/>
        <v>0</v>
      </c>
      <c r="EG345" s="95">
        <f t="shared" si="473"/>
        <v>0</v>
      </c>
      <c r="EH345" s="379">
        <f>(INDEX('30 year Cash Flow'!$H$50:$AK$50,1,'Monthly Loan Amortization'!A345)/12)*$DV$9</f>
        <v>0</v>
      </c>
      <c r="EI345" s="326">
        <f t="shared" si="474"/>
        <v>0</v>
      </c>
      <c r="EJ345" s="326">
        <f t="shared" si="400"/>
        <v>0</v>
      </c>
      <c r="EK345" s="326">
        <f t="shared" si="475"/>
        <v>0</v>
      </c>
      <c r="EL345" s="329">
        <f t="shared" si="403"/>
        <v>0</v>
      </c>
      <c r="EM345" s="329"/>
      <c r="EN345" s="372">
        <v>332</v>
      </c>
      <c r="EO345" s="95">
        <f t="shared" si="457"/>
        <v>0</v>
      </c>
      <c r="EP345" s="132"/>
      <c r="EQ345" s="95">
        <f t="shared" si="458"/>
        <v>0</v>
      </c>
      <c r="ER345" s="132"/>
      <c r="ES345" s="91"/>
      <c r="ET345" s="132"/>
      <c r="EU345" s="95">
        <f t="shared" si="459"/>
        <v>0</v>
      </c>
      <c r="EV345" s="132"/>
      <c r="EW345" s="327">
        <f t="shared" si="460"/>
        <v>0</v>
      </c>
      <c r="EX345" s="132"/>
      <c r="EY345" s="327">
        <f t="shared" si="413"/>
        <v>0</v>
      </c>
      <c r="EZ345" s="132"/>
      <c r="FA345" s="364">
        <f t="shared" si="476"/>
        <v>0</v>
      </c>
      <c r="FB345" s="95">
        <f t="shared" si="477"/>
        <v>0</v>
      </c>
      <c r="FC345" s="379">
        <f>(INDEX('30 year Cash Flow'!$H$50:$AK$50,1,'Monthly Loan Amortization'!A345)/12)*$EQ$9</f>
        <v>0</v>
      </c>
      <c r="FD345" s="326">
        <f t="shared" si="401"/>
        <v>0</v>
      </c>
      <c r="FE345" s="326">
        <f t="shared" si="402"/>
        <v>0</v>
      </c>
      <c r="FF345" s="326">
        <f t="shared" si="478"/>
        <v>0</v>
      </c>
      <c r="FG345" s="329">
        <f t="shared" si="404"/>
        <v>0</v>
      </c>
    </row>
    <row r="346" spans="1:163" x14ac:dyDescent="0.25">
      <c r="A346" s="132">
        <f t="shared" si="461"/>
        <v>28</v>
      </c>
      <c r="B346" s="71">
        <v>333</v>
      </c>
      <c r="C346" s="68">
        <f t="shared" si="414"/>
        <v>0</v>
      </c>
      <c r="E346" s="68">
        <f t="shared" si="415"/>
        <v>0</v>
      </c>
      <c r="G346" s="91"/>
      <c r="I346" s="68">
        <f t="shared" si="416"/>
        <v>0</v>
      </c>
      <c r="K346" s="72">
        <f t="shared" si="417"/>
        <v>0</v>
      </c>
      <c r="M346" s="72">
        <f t="shared" si="405"/>
        <v>0</v>
      </c>
      <c r="N346" s="66"/>
      <c r="O346" s="69"/>
      <c r="Q346" s="71">
        <v>333</v>
      </c>
      <c r="R346" s="68">
        <f t="shared" si="418"/>
        <v>0</v>
      </c>
      <c r="T346" s="68">
        <f t="shared" si="419"/>
        <v>0</v>
      </c>
      <c r="V346" s="91"/>
      <c r="X346" s="68">
        <f t="shared" si="420"/>
        <v>0</v>
      </c>
      <c r="Z346" s="72">
        <f t="shared" si="421"/>
        <v>0</v>
      </c>
      <c r="AB346" s="72" t="e">
        <f t="shared" si="406"/>
        <v>#REF!</v>
      </c>
      <c r="AD346" s="69"/>
      <c r="AF346" s="71">
        <v>333</v>
      </c>
      <c r="AG346" s="68">
        <f t="shared" si="422"/>
        <v>0</v>
      </c>
      <c r="AI346" s="68">
        <f t="shared" si="423"/>
        <v>0</v>
      </c>
      <c r="AK346" s="91"/>
      <c r="AM346" s="68">
        <f t="shared" si="424"/>
        <v>0</v>
      </c>
      <c r="AO346" s="72">
        <f t="shared" si="425"/>
        <v>0</v>
      </c>
      <c r="AQ346" s="72" t="e">
        <f t="shared" si="407"/>
        <v>#REF!</v>
      </c>
      <c r="AS346" s="69"/>
      <c r="AU346" s="71">
        <v>333</v>
      </c>
      <c r="AV346" s="68">
        <f t="shared" si="426"/>
        <v>0</v>
      </c>
      <c r="AX346" s="68">
        <f t="shared" si="427"/>
        <v>0</v>
      </c>
      <c r="AZ346" s="91"/>
      <c r="BB346" s="68">
        <f t="shared" si="428"/>
        <v>0</v>
      </c>
      <c r="BD346" s="72">
        <f t="shared" si="429"/>
        <v>0</v>
      </c>
      <c r="BF346" s="72" t="e">
        <f t="shared" si="408"/>
        <v>#REF!</v>
      </c>
      <c r="BG346" s="72"/>
      <c r="BH346" s="71">
        <v>333</v>
      </c>
      <c r="BI346" s="68">
        <f t="shared" si="430"/>
        <v>0</v>
      </c>
      <c r="BJ346" s="132"/>
      <c r="BK346" s="68">
        <f t="shared" si="431"/>
        <v>0</v>
      </c>
      <c r="BL346" s="132"/>
      <c r="BM346" s="91"/>
      <c r="BN346" s="132"/>
      <c r="BO346" s="68">
        <f t="shared" si="432"/>
        <v>0</v>
      </c>
      <c r="BP346" s="132"/>
      <c r="BQ346" s="72">
        <f t="shared" si="433"/>
        <v>0</v>
      </c>
      <c r="BR346" s="132"/>
      <c r="BS346" s="72">
        <f t="shared" si="409"/>
        <v>0</v>
      </c>
      <c r="BT346" s="72"/>
      <c r="BU346" s="326">
        <f t="shared" si="462"/>
        <v>0</v>
      </c>
      <c r="BV346" s="326">
        <f t="shared" si="434"/>
        <v>0</v>
      </c>
      <c r="BW346" s="326">
        <f t="shared" si="435"/>
        <v>0</v>
      </c>
      <c r="BX346" s="326">
        <f t="shared" si="436"/>
        <v>0</v>
      </c>
      <c r="BY346" s="326">
        <f t="shared" si="437"/>
        <v>0</v>
      </c>
      <c r="BZ346" s="326">
        <f t="shared" si="463"/>
        <v>0</v>
      </c>
      <c r="CA346" s="329">
        <f t="shared" si="438"/>
        <v>0</v>
      </c>
      <c r="CB346" s="132"/>
      <c r="CC346" s="71">
        <v>333</v>
      </c>
      <c r="CD346" s="68">
        <f t="shared" si="439"/>
        <v>0</v>
      </c>
      <c r="CE346" s="132"/>
      <c r="CF346" s="68">
        <f t="shared" si="440"/>
        <v>0</v>
      </c>
      <c r="CG346" s="132"/>
      <c r="CH346" s="91"/>
      <c r="CI346" s="132"/>
      <c r="CJ346" s="68">
        <f t="shared" si="441"/>
        <v>0</v>
      </c>
      <c r="CK346" s="132"/>
      <c r="CL346" s="72">
        <f t="shared" si="442"/>
        <v>0</v>
      </c>
      <c r="CM346" s="132"/>
      <c r="CN346" s="72">
        <f t="shared" si="410"/>
        <v>0</v>
      </c>
      <c r="CO346" s="132"/>
      <c r="CP346" s="326">
        <f t="shared" si="464"/>
        <v>0</v>
      </c>
      <c r="CQ346" s="326">
        <f t="shared" si="465"/>
        <v>0</v>
      </c>
      <c r="CR346" s="326">
        <f t="shared" si="466"/>
        <v>0</v>
      </c>
      <c r="CS346" s="326">
        <f t="shared" si="443"/>
        <v>0</v>
      </c>
      <c r="CT346" s="326">
        <f t="shared" si="444"/>
        <v>0</v>
      </c>
      <c r="CU346" s="326">
        <f t="shared" si="467"/>
        <v>0</v>
      </c>
      <c r="CV346" s="329">
        <f t="shared" si="445"/>
        <v>0</v>
      </c>
      <c r="CW346" s="69"/>
      <c r="CX346" s="71">
        <v>333</v>
      </c>
      <c r="CY346" s="68">
        <f t="shared" si="446"/>
        <v>0</v>
      </c>
      <c r="CZ346" s="132"/>
      <c r="DA346" s="68">
        <f t="shared" si="447"/>
        <v>0</v>
      </c>
      <c r="DB346" s="132"/>
      <c r="DC346" s="91"/>
      <c r="DD346" s="132"/>
      <c r="DE346" s="68">
        <f t="shared" si="448"/>
        <v>0</v>
      </c>
      <c r="DF346" s="132"/>
      <c r="DG346" s="72">
        <f t="shared" si="449"/>
        <v>0</v>
      </c>
      <c r="DH346" s="132"/>
      <c r="DI346" s="72">
        <f t="shared" si="411"/>
        <v>0</v>
      </c>
      <c r="DJ346" s="72"/>
      <c r="DK346" s="326">
        <f t="shared" si="468"/>
        <v>0</v>
      </c>
      <c r="DL346" s="326">
        <f t="shared" si="469"/>
        <v>0</v>
      </c>
      <c r="DM346" s="326">
        <f t="shared" si="450"/>
        <v>0</v>
      </c>
      <c r="DN346" s="326">
        <f t="shared" si="451"/>
        <v>0</v>
      </c>
      <c r="DO346" s="326">
        <f t="shared" si="452"/>
        <v>0</v>
      </c>
      <c r="DP346" s="326">
        <f t="shared" si="470"/>
        <v>0</v>
      </c>
      <c r="DQ346" s="329">
        <f t="shared" si="471"/>
        <v>0</v>
      </c>
      <c r="DR346" s="72"/>
      <c r="DS346" s="372">
        <v>333</v>
      </c>
      <c r="DT346" s="68">
        <f t="shared" si="453"/>
        <v>0</v>
      </c>
      <c r="DV346" s="68">
        <f t="shared" si="454"/>
        <v>0</v>
      </c>
      <c r="DX346" s="91"/>
      <c r="DZ346" s="68">
        <f t="shared" si="455"/>
        <v>0</v>
      </c>
      <c r="EA346" s="132"/>
      <c r="EB346" s="72">
        <f t="shared" si="456"/>
        <v>0</v>
      </c>
      <c r="EC346" s="132"/>
      <c r="ED346" s="72">
        <f t="shared" si="412"/>
        <v>0</v>
      </c>
      <c r="EF346" s="364">
        <f t="shared" si="472"/>
        <v>0</v>
      </c>
      <c r="EG346" s="95">
        <f t="shared" si="473"/>
        <v>0</v>
      </c>
      <c r="EH346" s="379">
        <f>(INDEX('30 year Cash Flow'!$H$50:$AK$50,1,'Monthly Loan Amortization'!A346)/12)*$DV$9</f>
        <v>0</v>
      </c>
      <c r="EI346" s="326">
        <f t="shared" si="474"/>
        <v>0</v>
      </c>
      <c r="EJ346" s="326">
        <f t="shared" si="400"/>
        <v>0</v>
      </c>
      <c r="EK346" s="326">
        <f t="shared" si="475"/>
        <v>0</v>
      </c>
      <c r="EL346" s="329">
        <f t="shared" si="403"/>
        <v>0</v>
      </c>
      <c r="EM346" s="329"/>
      <c r="EN346" s="372">
        <v>333</v>
      </c>
      <c r="EO346" s="95">
        <f t="shared" si="457"/>
        <v>0</v>
      </c>
      <c r="EP346" s="132"/>
      <c r="EQ346" s="95">
        <f t="shared" si="458"/>
        <v>0</v>
      </c>
      <c r="ER346" s="132"/>
      <c r="ES346" s="91"/>
      <c r="ET346" s="132"/>
      <c r="EU346" s="95">
        <f t="shared" si="459"/>
        <v>0</v>
      </c>
      <c r="EV346" s="132"/>
      <c r="EW346" s="327">
        <f t="shared" si="460"/>
        <v>0</v>
      </c>
      <c r="EX346" s="132"/>
      <c r="EY346" s="327">
        <f t="shared" si="413"/>
        <v>0</v>
      </c>
      <c r="EZ346" s="132"/>
      <c r="FA346" s="364">
        <f t="shared" si="476"/>
        <v>0</v>
      </c>
      <c r="FB346" s="95">
        <f t="shared" si="477"/>
        <v>0</v>
      </c>
      <c r="FC346" s="379">
        <f>(INDEX('30 year Cash Flow'!$H$50:$AK$50,1,'Monthly Loan Amortization'!A346)/12)*$EQ$9</f>
        <v>0</v>
      </c>
      <c r="FD346" s="326">
        <f t="shared" si="401"/>
        <v>0</v>
      </c>
      <c r="FE346" s="326">
        <f t="shared" si="402"/>
        <v>0</v>
      </c>
      <c r="FF346" s="326">
        <f t="shared" si="478"/>
        <v>0</v>
      </c>
      <c r="FG346" s="329">
        <f t="shared" si="404"/>
        <v>0</v>
      </c>
    </row>
    <row r="347" spans="1:163" x14ac:dyDescent="0.25">
      <c r="A347" s="132">
        <f t="shared" si="461"/>
        <v>28</v>
      </c>
      <c r="B347" s="71">
        <v>334</v>
      </c>
      <c r="C347" s="68">
        <f t="shared" si="414"/>
        <v>0</v>
      </c>
      <c r="E347" s="68">
        <f t="shared" si="415"/>
        <v>0</v>
      </c>
      <c r="G347" s="91"/>
      <c r="I347" s="68">
        <f t="shared" si="416"/>
        <v>0</v>
      </c>
      <c r="K347" s="72">
        <f t="shared" si="417"/>
        <v>0</v>
      </c>
      <c r="M347" s="72">
        <f t="shared" si="405"/>
        <v>0</v>
      </c>
      <c r="N347" s="66"/>
      <c r="O347" s="69"/>
      <c r="Q347" s="71">
        <v>334</v>
      </c>
      <c r="R347" s="68">
        <f t="shared" si="418"/>
        <v>0</v>
      </c>
      <c r="T347" s="68">
        <f t="shared" si="419"/>
        <v>0</v>
      </c>
      <c r="V347" s="91"/>
      <c r="X347" s="68">
        <f t="shared" si="420"/>
        <v>0</v>
      </c>
      <c r="Z347" s="72">
        <f t="shared" si="421"/>
        <v>0</v>
      </c>
      <c r="AB347" s="72" t="e">
        <f t="shared" si="406"/>
        <v>#REF!</v>
      </c>
      <c r="AD347" s="69"/>
      <c r="AF347" s="71">
        <v>334</v>
      </c>
      <c r="AG347" s="68">
        <f t="shared" si="422"/>
        <v>0</v>
      </c>
      <c r="AI347" s="68">
        <f t="shared" si="423"/>
        <v>0</v>
      </c>
      <c r="AK347" s="91"/>
      <c r="AM347" s="68">
        <f t="shared" si="424"/>
        <v>0</v>
      </c>
      <c r="AO347" s="72">
        <f t="shared" si="425"/>
        <v>0</v>
      </c>
      <c r="AQ347" s="72" t="e">
        <f t="shared" si="407"/>
        <v>#REF!</v>
      </c>
      <c r="AS347" s="69"/>
      <c r="AU347" s="71">
        <v>334</v>
      </c>
      <c r="AV347" s="68">
        <f t="shared" si="426"/>
        <v>0</v>
      </c>
      <c r="AX347" s="68">
        <f t="shared" si="427"/>
        <v>0</v>
      </c>
      <c r="AZ347" s="91"/>
      <c r="BB347" s="68">
        <f t="shared" si="428"/>
        <v>0</v>
      </c>
      <c r="BD347" s="72">
        <f t="shared" si="429"/>
        <v>0</v>
      </c>
      <c r="BF347" s="72" t="e">
        <f t="shared" si="408"/>
        <v>#REF!</v>
      </c>
      <c r="BG347" s="72"/>
      <c r="BH347" s="71">
        <v>334</v>
      </c>
      <c r="BI347" s="68">
        <f t="shared" si="430"/>
        <v>0</v>
      </c>
      <c r="BJ347" s="132"/>
      <c r="BK347" s="68">
        <f t="shared" si="431"/>
        <v>0</v>
      </c>
      <c r="BL347" s="132"/>
      <c r="BM347" s="91"/>
      <c r="BN347" s="132"/>
      <c r="BO347" s="68">
        <f t="shared" si="432"/>
        <v>0</v>
      </c>
      <c r="BP347" s="132"/>
      <c r="BQ347" s="72">
        <f t="shared" si="433"/>
        <v>0</v>
      </c>
      <c r="BR347" s="132"/>
      <c r="BS347" s="72">
        <f t="shared" si="409"/>
        <v>0</v>
      </c>
      <c r="BT347" s="72"/>
      <c r="BU347" s="326">
        <f t="shared" si="462"/>
        <v>0</v>
      </c>
      <c r="BV347" s="326">
        <f t="shared" si="434"/>
        <v>0</v>
      </c>
      <c r="BW347" s="326">
        <f t="shared" si="435"/>
        <v>0</v>
      </c>
      <c r="BX347" s="326">
        <f t="shared" si="436"/>
        <v>0</v>
      </c>
      <c r="BY347" s="326">
        <f t="shared" si="437"/>
        <v>0</v>
      </c>
      <c r="BZ347" s="326">
        <f t="shared" si="463"/>
        <v>0</v>
      </c>
      <c r="CA347" s="329">
        <f t="shared" si="438"/>
        <v>0</v>
      </c>
      <c r="CB347" s="132"/>
      <c r="CC347" s="71">
        <v>334</v>
      </c>
      <c r="CD347" s="68">
        <f t="shared" si="439"/>
        <v>0</v>
      </c>
      <c r="CE347" s="132"/>
      <c r="CF347" s="68">
        <f t="shared" si="440"/>
        <v>0</v>
      </c>
      <c r="CG347" s="132"/>
      <c r="CH347" s="91"/>
      <c r="CI347" s="132"/>
      <c r="CJ347" s="68">
        <f t="shared" si="441"/>
        <v>0</v>
      </c>
      <c r="CK347" s="132"/>
      <c r="CL347" s="72">
        <f t="shared" si="442"/>
        <v>0</v>
      </c>
      <c r="CM347" s="132"/>
      <c r="CN347" s="72">
        <f t="shared" si="410"/>
        <v>0</v>
      </c>
      <c r="CO347" s="132"/>
      <c r="CP347" s="326">
        <f t="shared" si="464"/>
        <v>0</v>
      </c>
      <c r="CQ347" s="326">
        <f t="shared" si="465"/>
        <v>0</v>
      </c>
      <c r="CR347" s="326">
        <f t="shared" si="466"/>
        <v>0</v>
      </c>
      <c r="CS347" s="326">
        <f t="shared" si="443"/>
        <v>0</v>
      </c>
      <c r="CT347" s="326">
        <f t="shared" si="444"/>
        <v>0</v>
      </c>
      <c r="CU347" s="326">
        <f t="shared" si="467"/>
        <v>0</v>
      </c>
      <c r="CV347" s="329">
        <f t="shared" si="445"/>
        <v>0</v>
      </c>
      <c r="CW347" s="69"/>
      <c r="CX347" s="71">
        <v>334</v>
      </c>
      <c r="CY347" s="68">
        <f t="shared" si="446"/>
        <v>0</v>
      </c>
      <c r="CZ347" s="132"/>
      <c r="DA347" s="68">
        <f t="shared" si="447"/>
        <v>0</v>
      </c>
      <c r="DB347" s="132"/>
      <c r="DC347" s="91"/>
      <c r="DD347" s="132"/>
      <c r="DE347" s="68">
        <f t="shared" si="448"/>
        <v>0</v>
      </c>
      <c r="DF347" s="132"/>
      <c r="DG347" s="72">
        <f t="shared" si="449"/>
        <v>0</v>
      </c>
      <c r="DH347" s="132"/>
      <c r="DI347" s="72">
        <f t="shared" si="411"/>
        <v>0</v>
      </c>
      <c r="DJ347" s="72"/>
      <c r="DK347" s="326">
        <f t="shared" si="468"/>
        <v>0</v>
      </c>
      <c r="DL347" s="326">
        <f t="shared" si="469"/>
        <v>0</v>
      </c>
      <c r="DM347" s="326">
        <f t="shared" si="450"/>
        <v>0</v>
      </c>
      <c r="DN347" s="326">
        <f t="shared" si="451"/>
        <v>0</v>
      </c>
      <c r="DO347" s="326">
        <f t="shared" si="452"/>
        <v>0</v>
      </c>
      <c r="DP347" s="326">
        <f t="shared" si="470"/>
        <v>0</v>
      </c>
      <c r="DQ347" s="329">
        <f t="shared" si="471"/>
        <v>0</v>
      </c>
      <c r="DR347" s="72"/>
      <c r="DS347" s="372">
        <v>334</v>
      </c>
      <c r="DT347" s="68">
        <f t="shared" si="453"/>
        <v>0</v>
      </c>
      <c r="DV347" s="68">
        <f t="shared" si="454"/>
        <v>0</v>
      </c>
      <c r="DX347" s="91"/>
      <c r="DZ347" s="68">
        <f t="shared" si="455"/>
        <v>0</v>
      </c>
      <c r="EA347" s="132"/>
      <c r="EB347" s="72">
        <f t="shared" si="456"/>
        <v>0</v>
      </c>
      <c r="EC347" s="132"/>
      <c r="ED347" s="72">
        <f t="shared" si="412"/>
        <v>0</v>
      </c>
      <c r="EF347" s="364">
        <f t="shared" si="472"/>
        <v>0</v>
      </c>
      <c r="EG347" s="95">
        <f t="shared" si="473"/>
        <v>0</v>
      </c>
      <c r="EH347" s="379">
        <f>(INDEX('30 year Cash Flow'!$H$50:$AK$50,1,'Monthly Loan Amortization'!A347)/12)*$DV$9</f>
        <v>0</v>
      </c>
      <c r="EI347" s="326">
        <f t="shared" si="474"/>
        <v>0</v>
      </c>
      <c r="EJ347" s="326">
        <f t="shared" si="400"/>
        <v>0</v>
      </c>
      <c r="EK347" s="326">
        <f t="shared" si="475"/>
        <v>0</v>
      </c>
      <c r="EL347" s="329">
        <f t="shared" si="403"/>
        <v>0</v>
      </c>
      <c r="EM347" s="329"/>
      <c r="EN347" s="372">
        <v>334</v>
      </c>
      <c r="EO347" s="95">
        <f t="shared" si="457"/>
        <v>0</v>
      </c>
      <c r="EP347" s="132"/>
      <c r="EQ347" s="95">
        <f t="shared" si="458"/>
        <v>0</v>
      </c>
      <c r="ER347" s="132"/>
      <c r="ES347" s="91"/>
      <c r="ET347" s="132"/>
      <c r="EU347" s="95">
        <f t="shared" si="459"/>
        <v>0</v>
      </c>
      <c r="EV347" s="132"/>
      <c r="EW347" s="327">
        <f t="shared" si="460"/>
        <v>0</v>
      </c>
      <c r="EX347" s="132"/>
      <c r="EY347" s="327">
        <f t="shared" si="413"/>
        <v>0</v>
      </c>
      <c r="EZ347" s="132"/>
      <c r="FA347" s="364">
        <f t="shared" si="476"/>
        <v>0</v>
      </c>
      <c r="FB347" s="95">
        <f t="shared" si="477"/>
        <v>0</v>
      </c>
      <c r="FC347" s="379">
        <f>(INDEX('30 year Cash Flow'!$H$50:$AK$50,1,'Monthly Loan Amortization'!A347)/12)*$EQ$9</f>
        <v>0</v>
      </c>
      <c r="FD347" s="326">
        <f t="shared" si="401"/>
        <v>0</v>
      </c>
      <c r="FE347" s="326">
        <f t="shared" si="402"/>
        <v>0</v>
      </c>
      <c r="FF347" s="326">
        <f t="shared" si="478"/>
        <v>0</v>
      </c>
      <c r="FG347" s="329">
        <f t="shared" si="404"/>
        <v>0</v>
      </c>
    </row>
    <row r="348" spans="1:163" x14ac:dyDescent="0.25">
      <c r="A348" s="132">
        <f t="shared" si="461"/>
        <v>28</v>
      </c>
      <c r="B348" s="71">
        <v>335</v>
      </c>
      <c r="C348" s="68">
        <f t="shared" si="414"/>
        <v>0</v>
      </c>
      <c r="E348" s="68">
        <f t="shared" si="415"/>
        <v>0</v>
      </c>
      <c r="G348" s="91"/>
      <c r="I348" s="68">
        <f t="shared" si="416"/>
        <v>0</v>
      </c>
      <c r="K348" s="72">
        <f t="shared" si="417"/>
        <v>0</v>
      </c>
      <c r="M348" s="72">
        <f t="shared" si="405"/>
        <v>0</v>
      </c>
      <c r="N348" s="66"/>
      <c r="O348" s="69"/>
      <c r="Q348" s="71">
        <v>335</v>
      </c>
      <c r="R348" s="68">
        <f t="shared" si="418"/>
        <v>0</v>
      </c>
      <c r="T348" s="68">
        <f t="shared" si="419"/>
        <v>0</v>
      </c>
      <c r="V348" s="91"/>
      <c r="X348" s="68">
        <f t="shared" si="420"/>
        <v>0</v>
      </c>
      <c r="Z348" s="72">
        <f t="shared" si="421"/>
        <v>0</v>
      </c>
      <c r="AB348" s="72" t="e">
        <f t="shared" si="406"/>
        <v>#REF!</v>
      </c>
      <c r="AD348" s="69"/>
      <c r="AF348" s="71">
        <v>335</v>
      </c>
      <c r="AG348" s="68">
        <f t="shared" si="422"/>
        <v>0</v>
      </c>
      <c r="AI348" s="68">
        <f t="shared" si="423"/>
        <v>0</v>
      </c>
      <c r="AK348" s="91"/>
      <c r="AM348" s="68">
        <f t="shared" si="424"/>
        <v>0</v>
      </c>
      <c r="AO348" s="72">
        <f t="shared" si="425"/>
        <v>0</v>
      </c>
      <c r="AQ348" s="72" t="e">
        <f t="shared" si="407"/>
        <v>#REF!</v>
      </c>
      <c r="AS348" s="69"/>
      <c r="AU348" s="71">
        <v>335</v>
      </c>
      <c r="AV348" s="68">
        <f t="shared" si="426"/>
        <v>0</v>
      </c>
      <c r="AX348" s="68">
        <f t="shared" si="427"/>
        <v>0</v>
      </c>
      <c r="AZ348" s="91"/>
      <c r="BB348" s="68">
        <f t="shared" si="428"/>
        <v>0</v>
      </c>
      <c r="BD348" s="72">
        <f t="shared" si="429"/>
        <v>0</v>
      </c>
      <c r="BF348" s="72" t="e">
        <f t="shared" si="408"/>
        <v>#REF!</v>
      </c>
      <c r="BG348" s="72"/>
      <c r="BH348" s="71">
        <v>335</v>
      </c>
      <c r="BI348" s="68">
        <f t="shared" si="430"/>
        <v>0</v>
      </c>
      <c r="BJ348" s="132"/>
      <c r="BK348" s="68">
        <f t="shared" si="431"/>
        <v>0</v>
      </c>
      <c r="BL348" s="132"/>
      <c r="BM348" s="91"/>
      <c r="BN348" s="132"/>
      <c r="BO348" s="68">
        <f t="shared" si="432"/>
        <v>0</v>
      </c>
      <c r="BP348" s="132"/>
      <c r="BQ348" s="72">
        <f t="shared" si="433"/>
        <v>0</v>
      </c>
      <c r="BR348" s="132"/>
      <c r="BS348" s="72">
        <f t="shared" si="409"/>
        <v>0</v>
      </c>
      <c r="BT348" s="72"/>
      <c r="BU348" s="326">
        <f t="shared" si="462"/>
        <v>0</v>
      </c>
      <c r="BV348" s="326">
        <f t="shared" si="434"/>
        <v>0</v>
      </c>
      <c r="BW348" s="326">
        <f t="shared" si="435"/>
        <v>0</v>
      </c>
      <c r="BX348" s="326">
        <f t="shared" si="436"/>
        <v>0</v>
      </c>
      <c r="BY348" s="326">
        <f t="shared" si="437"/>
        <v>0</v>
      </c>
      <c r="BZ348" s="326">
        <f t="shared" si="463"/>
        <v>0</v>
      </c>
      <c r="CA348" s="329">
        <f t="shared" si="438"/>
        <v>0</v>
      </c>
      <c r="CB348" s="132"/>
      <c r="CC348" s="71">
        <v>335</v>
      </c>
      <c r="CD348" s="68">
        <f t="shared" si="439"/>
        <v>0</v>
      </c>
      <c r="CE348" s="132"/>
      <c r="CF348" s="68">
        <f t="shared" si="440"/>
        <v>0</v>
      </c>
      <c r="CG348" s="132"/>
      <c r="CH348" s="91"/>
      <c r="CI348" s="132"/>
      <c r="CJ348" s="68">
        <f t="shared" si="441"/>
        <v>0</v>
      </c>
      <c r="CK348" s="132"/>
      <c r="CL348" s="72">
        <f t="shared" si="442"/>
        <v>0</v>
      </c>
      <c r="CM348" s="132"/>
      <c r="CN348" s="72">
        <f t="shared" si="410"/>
        <v>0</v>
      </c>
      <c r="CO348" s="132"/>
      <c r="CP348" s="326">
        <f t="shared" si="464"/>
        <v>0</v>
      </c>
      <c r="CQ348" s="326">
        <f t="shared" si="465"/>
        <v>0</v>
      </c>
      <c r="CR348" s="326">
        <f t="shared" si="466"/>
        <v>0</v>
      </c>
      <c r="CS348" s="326">
        <f t="shared" si="443"/>
        <v>0</v>
      </c>
      <c r="CT348" s="326">
        <f t="shared" si="444"/>
        <v>0</v>
      </c>
      <c r="CU348" s="326">
        <f t="shared" si="467"/>
        <v>0</v>
      </c>
      <c r="CV348" s="329">
        <f t="shared" si="445"/>
        <v>0</v>
      </c>
      <c r="CW348" s="69"/>
      <c r="CX348" s="71">
        <v>335</v>
      </c>
      <c r="CY348" s="68">
        <f t="shared" si="446"/>
        <v>0</v>
      </c>
      <c r="CZ348" s="132"/>
      <c r="DA348" s="68">
        <f t="shared" si="447"/>
        <v>0</v>
      </c>
      <c r="DB348" s="132"/>
      <c r="DC348" s="91"/>
      <c r="DD348" s="132"/>
      <c r="DE348" s="68">
        <f t="shared" si="448"/>
        <v>0</v>
      </c>
      <c r="DF348" s="132"/>
      <c r="DG348" s="72">
        <f t="shared" si="449"/>
        <v>0</v>
      </c>
      <c r="DH348" s="132"/>
      <c r="DI348" s="72">
        <f t="shared" si="411"/>
        <v>0</v>
      </c>
      <c r="DJ348" s="72"/>
      <c r="DK348" s="326">
        <f t="shared" si="468"/>
        <v>0</v>
      </c>
      <c r="DL348" s="326">
        <f t="shared" si="469"/>
        <v>0</v>
      </c>
      <c r="DM348" s="326">
        <f t="shared" si="450"/>
        <v>0</v>
      </c>
      <c r="DN348" s="326">
        <f t="shared" si="451"/>
        <v>0</v>
      </c>
      <c r="DO348" s="326">
        <f t="shared" si="452"/>
        <v>0</v>
      </c>
      <c r="DP348" s="326">
        <f t="shared" si="470"/>
        <v>0</v>
      </c>
      <c r="DQ348" s="329">
        <f t="shared" si="471"/>
        <v>0</v>
      </c>
      <c r="DR348" s="72"/>
      <c r="DS348" s="372">
        <v>335</v>
      </c>
      <c r="DT348" s="68">
        <f t="shared" si="453"/>
        <v>0</v>
      </c>
      <c r="DV348" s="68">
        <f t="shared" si="454"/>
        <v>0</v>
      </c>
      <c r="DX348" s="91"/>
      <c r="DZ348" s="68">
        <f t="shared" si="455"/>
        <v>0</v>
      </c>
      <c r="EA348" s="132"/>
      <c r="EB348" s="72">
        <f t="shared" si="456"/>
        <v>0</v>
      </c>
      <c r="EC348" s="132"/>
      <c r="ED348" s="72">
        <f t="shared" si="412"/>
        <v>0</v>
      </c>
      <c r="EF348" s="364">
        <f t="shared" si="472"/>
        <v>0</v>
      </c>
      <c r="EG348" s="95">
        <f t="shared" si="473"/>
        <v>0</v>
      </c>
      <c r="EH348" s="379">
        <f>(INDEX('30 year Cash Flow'!$H$50:$AK$50,1,'Monthly Loan Amortization'!A348)/12)*$DV$9</f>
        <v>0</v>
      </c>
      <c r="EI348" s="326">
        <f t="shared" si="474"/>
        <v>0</v>
      </c>
      <c r="EJ348" s="326">
        <f t="shared" si="400"/>
        <v>0</v>
      </c>
      <c r="EK348" s="326">
        <f t="shared" si="475"/>
        <v>0</v>
      </c>
      <c r="EL348" s="329">
        <f t="shared" si="403"/>
        <v>0</v>
      </c>
      <c r="EM348" s="329"/>
      <c r="EN348" s="372">
        <v>335</v>
      </c>
      <c r="EO348" s="95">
        <f t="shared" si="457"/>
        <v>0</v>
      </c>
      <c r="EP348" s="132"/>
      <c r="EQ348" s="95">
        <f t="shared" si="458"/>
        <v>0</v>
      </c>
      <c r="ER348" s="132"/>
      <c r="ES348" s="91"/>
      <c r="ET348" s="132"/>
      <c r="EU348" s="95">
        <f t="shared" si="459"/>
        <v>0</v>
      </c>
      <c r="EV348" s="132"/>
      <c r="EW348" s="327">
        <f t="shared" si="460"/>
        <v>0</v>
      </c>
      <c r="EX348" s="132"/>
      <c r="EY348" s="327">
        <f t="shared" si="413"/>
        <v>0</v>
      </c>
      <c r="EZ348" s="132"/>
      <c r="FA348" s="364">
        <f t="shared" si="476"/>
        <v>0</v>
      </c>
      <c r="FB348" s="95">
        <f t="shared" si="477"/>
        <v>0</v>
      </c>
      <c r="FC348" s="379">
        <f>(INDEX('30 year Cash Flow'!$H$50:$AK$50,1,'Monthly Loan Amortization'!A348)/12)*$EQ$9</f>
        <v>0</v>
      </c>
      <c r="FD348" s="326">
        <f t="shared" si="401"/>
        <v>0</v>
      </c>
      <c r="FE348" s="326">
        <f t="shared" si="402"/>
        <v>0</v>
      </c>
      <c r="FF348" s="326">
        <f t="shared" si="478"/>
        <v>0</v>
      </c>
      <c r="FG348" s="329">
        <f t="shared" si="404"/>
        <v>0</v>
      </c>
    </row>
    <row r="349" spans="1:163" x14ac:dyDescent="0.25">
      <c r="A349" s="132">
        <f t="shared" si="461"/>
        <v>28</v>
      </c>
      <c r="B349" s="71">
        <v>336</v>
      </c>
      <c r="C349" s="68">
        <f t="shared" si="414"/>
        <v>0</v>
      </c>
      <c r="E349" s="68">
        <f t="shared" si="415"/>
        <v>0</v>
      </c>
      <c r="G349" s="91"/>
      <c r="I349" s="68">
        <f t="shared" si="416"/>
        <v>0</v>
      </c>
      <c r="K349" s="72">
        <f t="shared" si="417"/>
        <v>0</v>
      </c>
      <c r="M349" s="72">
        <f t="shared" si="405"/>
        <v>0</v>
      </c>
      <c r="N349" s="66"/>
      <c r="O349" s="69"/>
      <c r="Q349" s="71">
        <v>336</v>
      </c>
      <c r="R349" s="68">
        <f t="shared" si="418"/>
        <v>0</v>
      </c>
      <c r="T349" s="68">
        <f t="shared" si="419"/>
        <v>0</v>
      </c>
      <c r="V349" s="91"/>
      <c r="X349" s="68">
        <f t="shared" si="420"/>
        <v>0</v>
      </c>
      <c r="Z349" s="72">
        <f t="shared" si="421"/>
        <v>0</v>
      </c>
      <c r="AB349" s="72" t="e">
        <f t="shared" si="406"/>
        <v>#REF!</v>
      </c>
      <c r="AD349" s="69"/>
      <c r="AF349" s="71">
        <v>336</v>
      </c>
      <c r="AG349" s="68">
        <f t="shared" si="422"/>
        <v>0</v>
      </c>
      <c r="AI349" s="68">
        <f t="shared" si="423"/>
        <v>0</v>
      </c>
      <c r="AK349" s="91"/>
      <c r="AM349" s="68">
        <f t="shared" si="424"/>
        <v>0</v>
      </c>
      <c r="AO349" s="72">
        <f t="shared" si="425"/>
        <v>0</v>
      </c>
      <c r="AQ349" s="72" t="e">
        <f t="shared" si="407"/>
        <v>#REF!</v>
      </c>
      <c r="AS349" s="69"/>
      <c r="AU349" s="71">
        <v>336</v>
      </c>
      <c r="AV349" s="68">
        <f t="shared" si="426"/>
        <v>0</v>
      </c>
      <c r="AX349" s="68">
        <f t="shared" si="427"/>
        <v>0</v>
      </c>
      <c r="AZ349" s="91"/>
      <c r="BB349" s="68">
        <f t="shared" si="428"/>
        <v>0</v>
      </c>
      <c r="BD349" s="72">
        <f t="shared" si="429"/>
        <v>0</v>
      </c>
      <c r="BF349" s="72" t="e">
        <f t="shared" si="408"/>
        <v>#REF!</v>
      </c>
      <c r="BG349" s="72"/>
      <c r="BH349" s="71">
        <v>336</v>
      </c>
      <c r="BI349" s="68">
        <f t="shared" si="430"/>
        <v>0</v>
      </c>
      <c r="BJ349" s="132"/>
      <c r="BK349" s="68">
        <f t="shared" si="431"/>
        <v>0</v>
      </c>
      <c r="BL349" s="132"/>
      <c r="BM349" s="91"/>
      <c r="BN349" s="132"/>
      <c r="BO349" s="68">
        <f t="shared" si="432"/>
        <v>0</v>
      </c>
      <c r="BP349" s="132"/>
      <c r="BQ349" s="72">
        <f t="shared" si="433"/>
        <v>0</v>
      </c>
      <c r="BR349" s="132"/>
      <c r="BS349" s="72">
        <f t="shared" si="409"/>
        <v>0</v>
      </c>
      <c r="BT349" s="72"/>
      <c r="BU349" s="326">
        <f t="shared" si="462"/>
        <v>0</v>
      </c>
      <c r="BV349" s="326">
        <f t="shared" si="434"/>
        <v>0</v>
      </c>
      <c r="BW349" s="326">
        <f t="shared" si="435"/>
        <v>0</v>
      </c>
      <c r="BX349" s="326">
        <f t="shared" si="436"/>
        <v>0</v>
      </c>
      <c r="BY349" s="326">
        <f t="shared" si="437"/>
        <v>0</v>
      </c>
      <c r="BZ349" s="326">
        <f t="shared" si="463"/>
        <v>0</v>
      </c>
      <c r="CA349" s="329">
        <f t="shared" si="438"/>
        <v>0</v>
      </c>
      <c r="CB349" s="132"/>
      <c r="CC349" s="71">
        <v>336</v>
      </c>
      <c r="CD349" s="68">
        <f t="shared" si="439"/>
        <v>0</v>
      </c>
      <c r="CE349" s="132"/>
      <c r="CF349" s="68">
        <f t="shared" si="440"/>
        <v>0</v>
      </c>
      <c r="CG349" s="132"/>
      <c r="CH349" s="91"/>
      <c r="CI349" s="132"/>
      <c r="CJ349" s="68">
        <f t="shared" si="441"/>
        <v>0</v>
      </c>
      <c r="CK349" s="132"/>
      <c r="CL349" s="72">
        <f t="shared" si="442"/>
        <v>0</v>
      </c>
      <c r="CM349" s="132"/>
      <c r="CN349" s="72">
        <f t="shared" si="410"/>
        <v>0</v>
      </c>
      <c r="CO349" s="132"/>
      <c r="CP349" s="326">
        <f t="shared" si="464"/>
        <v>0</v>
      </c>
      <c r="CQ349" s="326">
        <f t="shared" si="465"/>
        <v>0</v>
      </c>
      <c r="CR349" s="326">
        <f t="shared" si="466"/>
        <v>0</v>
      </c>
      <c r="CS349" s="326">
        <f t="shared" si="443"/>
        <v>0</v>
      </c>
      <c r="CT349" s="326">
        <f t="shared" si="444"/>
        <v>0</v>
      </c>
      <c r="CU349" s="326">
        <f t="shared" si="467"/>
        <v>0</v>
      </c>
      <c r="CV349" s="329">
        <f t="shared" si="445"/>
        <v>0</v>
      </c>
      <c r="CW349" s="69"/>
      <c r="CX349" s="71">
        <v>336</v>
      </c>
      <c r="CY349" s="68">
        <f t="shared" si="446"/>
        <v>0</v>
      </c>
      <c r="CZ349" s="132"/>
      <c r="DA349" s="68">
        <f t="shared" si="447"/>
        <v>0</v>
      </c>
      <c r="DB349" s="132"/>
      <c r="DC349" s="91"/>
      <c r="DD349" s="132"/>
      <c r="DE349" s="68">
        <f t="shared" si="448"/>
        <v>0</v>
      </c>
      <c r="DF349" s="132"/>
      <c r="DG349" s="72">
        <f t="shared" si="449"/>
        <v>0</v>
      </c>
      <c r="DH349" s="132"/>
      <c r="DI349" s="72">
        <f t="shared" si="411"/>
        <v>0</v>
      </c>
      <c r="DJ349" s="72"/>
      <c r="DK349" s="326">
        <f t="shared" si="468"/>
        <v>0</v>
      </c>
      <c r="DL349" s="326">
        <f t="shared" si="469"/>
        <v>0</v>
      </c>
      <c r="DM349" s="326">
        <f t="shared" si="450"/>
        <v>0</v>
      </c>
      <c r="DN349" s="326">
        <f t="shared" si="451"/>
        <v>0</v>
      </c>
      <c r="DO349" s="326">
        <f t="shared" si="452"/>
        <v>0</v>
      </c>
      <c r="DP349" s="326">
        <f t="shared" si="470"/>
        <v>0</v>
      </c>
      <c r="DQ349" s="329">
        <f t="shared" si="471"/>
        <v>0</v>
      </c>
      <c r="DR349" s="72"/>
      <c r="DS349" s="372">
        <v>336</v>
      </c>
      <c r="DT349" s="68">
        <f t="shared" si="453"/>
        <v>0</v>
      </c>
      <c r="DV349" s="68">
        <f t="shared" si="454"/>
        <v>0</v>
      </c>
      <c r="DX349" s="91"/>
      <c r="DZ349" s="68">
        <f t="shared" si="455"/>
        <v>0</v>
      </c>
      <c r="EA349" s="132"/>
      <c r="EB349" s="72">
        <f t="shared" si="456"/>
        <v>0</v>
      </c>
      <c r="EC349" s="132"/>
      <c r="ED349" s="72">
        <f t="shared" si="412"/>
        <v>0</v>
      </c>
      <c r="EF349" s="364">
        <f t="shared" si="472"/>
        <v>0</v>
      </c>
      <c r="EG349" s="95">
        <f t="shared" si="473"/>
        <v>0</v>
      </c>
      <c r="EH349" s="379">
        <f>(INDEX('30 year Cash Flow'!$H$50:$AK$50,1,'Monthly Loan Amortization'!A349)/12)*$DV$9</f>
        <v>0</v>
      </c>
      <c r="EI349" s="326">
        <f t="shared" si="474"/>
        <v>0</v>
      </c>
      <c r="EJ349" s="326">
        <f t="shared" si="400"/>
        <v>0</v>
      </c>
      <c r="EK349" s="326">
        <f t="shared" si="475"/>
        <v>0</v>
      </c>
      <c r="EL349" s="329">
        <f t="shared" si="403"/>
        <v>0</v>
      </c>
      <c r="EM349" s="329"/>
      <c r="EN349" s="372">
        <v>336</v>
      </c>
      <c r="EO349" s="95">
        <f t="shared" si="457"/>
        <v>0</v>
      </c>
      <c r="EP349" s="132"/>
      <c r="EQ349" s="95">
        <f t="shared" si="458"/>
        <v>0</v>
      </c>
      <c r="ER349" s="132"/>
      <c r="ES349" s="91"/>
      <c r="ET349" s="132"/>
      <c r="EU349" s="95">
        <f t="shared" si="459"/>
        <v>0</v>
      </c>
      <c r="EV349" s="132"/>
      <c r="EW349" s="327">
        <f t="shared" si="460"/>
        <v>0</v>
      </c>
      <c r="EX349" s="132"/>
      <c r="EY349" s="327">
        <f t="shared" si="413"/>
        <v>0</v>
      </c>
      <c r="EZ349" s="132"/>
      <c r="FA349" s="364">
        <f t="shared" si="476"/>
        <v>0</v>
      </c>
      <c r="FB349" s="95">
        <f t="shared" si="477"/>
        <v>0</v>
      </c>
      <c r="FC349" s="379">
        <f>(INDEX('30 year Cash Flow'!$H$50:$AK$50,1,'Monthly Loan Amortization'!A349)/12)*$EQ$9</f>
        <v>0</v>
      </c>
      <c r="FD349" s="326">
        <f t="shared" si="401"/>
        <v>0</v>
      </c>
      <c r="FE349" s="326">
        <f t="shared" si="402"/>
        <v>0</v>
      </c>
      <c r="FF349" s="326">
        <f t="shared" si="478"/>
        <v>0</v>
      </c>
      <c r="FG349" s="329">
        <f t="shared" si="404"/>
        <v>0</v>
      </c>
    </row>
    <row r="350" spans="1:163" x14ac:dyDescent="0.25">
      <c r="A350" s="132">
        <f t="shared" si="461"/>
        <v>29</v>
      </c>
      <c r="B350" s="71">
        <v>337</v>
      </c>
      <c r="C350" s="68">
        <f t="shared" si="414"/>
        <v>0</v>
      </c>
      <c r="E350" s="68">
        <f t="shared" si="415"/>
        <v>0</v>
      </c>
      <c r="G350" s="91"/>
      <c r="I350" s="68">
        <f t="shared" si="416"/>
        <v>0</v>
      </c>
      <c r="K350" s="72">
        <f t="shared" si="417"/>
        <v>0</v>
      </c>
      <c r="M350" s="72">
        <f t="shared" si="405"/>
        <v>0</v>
      </c>
      <c r="N350" s="66"/>
      <c r="O350" s="69"/>
      <c r="Q350" s="71">
        <v>337</v>
      </c>
      <c r="R350" s="68">
        <f t="shared" si="418"/>
        <v>0</v>
      </c>
      <c r="T350" s="68">
        <f t="shared" si="419"/>
        <v>0</v>
      </c>
      <c r="V350" s="91"/>
      <c r="X350" s="68">
        <f t="shared" si="420"/>
        <v>0</v>
      </c>
      <c r="Z350" s="72">
        <f t="shared" si="421"/>
        <v>0</v>
      </c>
      <c r="AB350" s="72" t="e">
        <f t="shared" si="406"/>
        <v>#REF!</v>
      </c>
      <c r="AD350" s="69"/>
      <c r="AF350" s="71">
        <v>337</v>
      </c>
      <c r="AG350" s="68">
        <f t="shared" si="422"/>
        <v>0</v>
      </c>
      <c r="AI350" s="68">
        <f t="shared" si="423"/>
        <v>0</v>
      </c>
      <c r="AK350" s="91"/>
      <c r="AM350" s="68">
        <f t="shared" si="424"/>
        <v>0</v>
      </c>
      <c r="AO350" s="72">
        <f t="shared" si="425"/>
        <v>0</v>
      </c>
      <c r="AQ350" s="72" t="e">
        <f t="shared" si="407"/>
        <v>#REF!</v>
      </c>
      <c r="AS350" s="69"/>
      <c r="AU350" s="71">
        <v>337</v>
      </c>
      <c r="AV350" s="68">
        <f t="shared" si="426"/>
        <v>0</v>
      </c>
      <c r="AX350" s="68">
        <f t="shared" si="427"/>
        <v>0</v>
      </c>
      <c r="AZ350" s="91"/>
      <c r="BB350" s="68">
        <f t="shared" si="428"/>
        <v>0</v>
      </c>
      <c r="BD350" s="72">
        <f t="shared" si="429"/>
        <v>0</v>
      </c>
      <c r="BF350" s="72" t="e">
        <f t="shared" si="408"/>
        <v>#REF!</v>
      </c>
      <c r="BG350" s="72"/>
      <c r="BH350" s="71">
        <v>337</v>
      </c>
      <c r="BI350" s="68">
        <f t="shared" si="430"/>
        <v>0</v>
      </c>
      <c r="BJ350" s="132"/>
      <c r="BK350" s="68">
        <f t="shared" si="431"/>
        <v>0</v>
      </c>
      <c r="BL350" s="132"/>
      <c r="BM350" s="91"/>
      <c r="BN350" s="132"/>
      <c r="BO350" s="68">
        <f t="shared" si="432"/>
        <v>0</v>
      </c>
      <c r="BP350" s="132"/>
      <c r="BQ350" s="72">
        <f t="shared" si="433"/>
        <v>0</v>
      </c>
      <c r="BR350" s="132"/>
      <c r="BS350" s="72">
        <f t="shared" si="409"/>
        <v>0</v>
      </c>
      <c r="BT350" s="72"/>
      <c r="BU350" s="326">
        <f t="shared" si="462"/>
        <v>0</v>
      </c>
      <c r="BV350" s="326">
        <f t="shared" si="434"/>
        <v>0</v>
      </c>
      <c r="BW350" s="326">
        <f t="shared" si="435"/>
        <v>0</v>
      </c>
      <c r="BX350" s="326">
        <f t="shared" si="436"/>
        <v>0</v>
      </c>
      <c r="BY350" s="326">
        <f t="shared" si="437"/>
        <v>0</v>
      </c>
      <c r="BZ350" s="326">
        <f t="shared" si="463"/>
        <v>0</v>
      </c>
      <c r="CA350" s="329">
        <f t="shared" si="438"/>
        <v>0</v>
      </c>
      <c r="CB350" s="132"/>
      <c r="CC350" s="71">
        <v>337</v>
      </c>
      <c r="CD350" s="68">
        <f t="shared" si="439"/>
        <v>0</v>
      </c>
      <c r="CE350" s="132"/>
      <c r="CF350" s="68">
        <f t="shared" si="440"/>
        <v>0</v>
      </c>
      <c r="CG350" s="132"/>
      <c r="CH350" s="91"/>
      <c r="CI350" s="132"/>
      <c r="CJ350" s="68">
        <f t="shared" si="441"/>
        <v>0</v>
      </c>
      <c r="CK350" s="132"/>
      <c r="CL350" s="72">
        <f t="shared" si="442"/>
        <v>0</v>
      </c>
      <c r="CM350" s="132"/>
      <c r="CN350" s="72">
        <f t="shared" si="410"/>
        <v>0</v>
      </c>
      <c r="CO350" s="132"/>
      <c r="CP350" s="326">
        <f t="shared" si="464"/>
        <v>0</v>
      </c>
      <c r="CQ350" s="326">
        <f t="shared" si="465"/>
        <v>0</v>
      </c>
      <c r="CR350" s="326">
        <f t="shared" si="466"/>
        <v>0</v>
      </c>
      <c r="CS350" s="326">
        <f t="shared" si="443"/>
        <v>0</v>
      </c>
      <c r="CT350" s="326">
        <f t="shared" si="444"/>
        <v>0</v>
      </c>
      <c r="CU350" s="326">
        <f t="shared" si="467"/>
        <v>0</v>
      </c>
      <c r="CV350" s="329">
        <f t="shared" si="445"/>
        <v>0</v>
      </c>
      <c r="CW350" s="69"/>
      <c r="CX350" s="71">
        <v>337</v>
      </c>
      <c r="CY350" s="68">
        <f t="shared" si="446"/>
        <v>0</v>
      </c>
      <c r="CZ350" s="132"/>
      <c r="DA350" s="68">
        <f t="shared" si="447"/>
        <v>0</v>
      </c>
      <c r="DB350" s="132"/>
      <c r="DC350" s="91"/>
      <c r="DD350" s="132"/>
      <c r="DE350" s="68">
        <f t="shared" si="448"/>
        <v>0</v>
      </c>
      <c r="DF350" s="132"/>
      <c r="DG350" s="72">
        <f t="shared" si="449"/>
        <v>0</v>
      </c>
      <c r="DH350" s="132"/>
      <c r="DI350" s="72">
        <f t="shared" si="411"/>
        <v>0</v>
      </c>
      <c r="DJ350" s="72"/>
      <c r="DK350" s="326">
        <f t="shared" si="468"/>
        <v>0</v>
      </c>
      <c r="DL350" s="326">
        <f t="shared" si="469"/>
        <v>0</v>
      </c>
      <c r="DM350" s="326">
        <f t="shared" si="450"/>
        <v>0</v>
      </c>
      <c r="DN350" s="326">
        <f t="shared" si="451"/>
        <v>0</v>
      </c>
      <c r="DO350" s="326">
        <f t="shared" si="452"/>
        <v>0</v>
      </c>
      <c r="DP350" s="326">
        <f t="shared" si="470"/>
        <v>0</v>
      </c>
      <c r="DQ350" s="329">
        <f t="shared" si="471"/>
        <v>0</v>
      </c>
      <c r="DR350" s="72"/>
      <c r="DS350" s="372">
        <v>337</v>
      </c>
      <c r="DT350" s="68">
        <f t="shared" si="453"/>
        <v>0</v>
      </c>
      <c r="DV350" s="68">
        <f t="shared" si="454"/>
        <v>0</v>
      </c>
      <c r="DX350" s="91"/>
      <c r="DZ350" s="68">
        <f t="shared" si="455"/>
        <v>0</v>
      </c>
      <c r="EA350" s="132"/>
      <c r="EB350" s="72">
        <f t="shared" si="456"/>
        <v>0</v>
      </c>
      <c r="EC350" s="132"/>
      <c r="ED350" s="72">
        <f t="shared" si="412"/>
        <v>0</v>
      </c>
      <c r="EF350" s="364">
        <f t="shared" si="472"/>
        <v>0</v>
      </c>
      <c r="EG350" s="95">
        <f t="shared" si="473"/>
        <v>0</v>
      </c>
      <c r="EH350" s="379">
        <f>(INDEX('30 year Cash Flow'!$H$50:$AK$50,1,'Monthly Loan Amortization'!A350)/12)*$DV$9</f>
        <v>0</v>
      </c>
      <c r="EI350" s="326">
        <f t="shared" si="474"/>
        <v>0</v>
      </c>
      <c r="EJ350" s="326">
        <f t="shared" si="400"/>
        <v>0</v>
      </c>
      <c r="EK350" s="326">
        <f t="shared" si="475"/>
        <v>0</v>
      </c>
      <c r="EL350" s="329">
        <f t="shared" si="403"/>
        <v>0</v>
      </c>
      <c r="EM350" s="329"/>
      <c r="EN350" s="372">
        <v>337</v>
      </c>
      <c r="EO350" s="95">
        <f t="shared" si="457"/>
        <v>0</v>
      </c>
      <c r="EP350" s="132"/>
      <c r="EQ350" s="95">
        <f t="shared" si="458"/>
        <v>0</v>
      </c>
      <c r="ER350" s="132"/>
      <c r="ES350" s="91"/>
      <c r="ET350" s="132"/>
      <c r="EU350" s="95">
        <f t="shared" si="459"/>
        <v>0</v>
      </c>
      <c r="EV350" s="132"/>
      <c r="EW350" s="327">
        <f t="shared" si="460"/>
        <v>0</v>
      </c>
      <c r="EX350" s="132"/>
      <c r="EY350" s="327">
        <f t="shared" si="413"/>
        <v>0</v>
      </c>
      <c r="EZ350" s="132"/>
      <c r="FA350" s="364">
        <f t="shared" si="476"/>
        <v>0</v>
      </c>
      <c r="FB350" s="95">
        <f t="shared" si="477"/>
        <v>0</v>
      </c>
      <c r="FC350" s="379">
        <f>(INDEX('30 year Cash Flow'!$H$50:$AK$50,1,'Monthly Loan Amortization'!A350)/12)*$EQ$9</f>
        <v>0</v>
      </c>
      <c r="FD350" s="326">
        <f t="shared" si="401"/>
        <v>0</v>
      </c>
      <c r="FE350" s="326">
        <f t="shared" si="402"/>
        <v>0</v>
      </c>
      <c r="FF350" s="326">
        <f t="shared" si="478"/>
        <v>0</v>
      </c>
      <c r="FG350" s="329">
        <f t="shared" si="404"/>
        <v>0</v>
      </c>
    </row>
    <row r="351" spans="1:163" x14ac:dyDescent="0.25">
      <c r="A351" s="132">
        <f t="shared" si="461"/>
        <v>29</v>
      </c>
      <c r="B351" s="71">
        <v>338</v>
      </c>
      <c r="C351" s="68">
        <f t="shared" si="414"/>
        <v>0</v>
      </c>
      <c r="E351" s="68">
        <f t="shared" si="415"/>
        <v>0</v>
      </c>
      <c r="G351" s="91"/>
      <c r="I351" s="68">
        <f t="shared" si="416"/>
        <v>0</v>
      </c>
      <c r="K351" s="72">
        <f t="shared" si="417"/>
        <v>0</v>
      </c>
      <c r="M351" s="72">
        <f t="shared" si="405"/>
        <v>0</v>
      </c>
      <c r="N351" s="66"/>
      <c r="O351" s="69"/>
      <c r="Q351" s="71">
        <v>338</v>
      </c>
      <c r="R351" s="68">
        <f t="shared" si="418"/>
        <v>0</v>
      </c>
      <c r="T351" s="68">
        <f t="shared" si="419"/>
        <v>0</v>
      </c>
      <c r="V351" s="91"/>
      <c r="X351" s="68">
        <f t="shared" si="420"/>
        <v>0</v>
      </c>
      <c r="Z351" s="72">
        <f t="shared" si="421"/>
        <v>0</v>
      </c>
      <c r="AB351" s="72" t="e">
        <f t="shared" si="406"/>
        <v>#REF!</v>
      </c>
      <c r="AD351" s="69"/>
      <c r="AF351" s="71">
        <v>338</v>
      </c>
      <c r="AG351" s="68">
        <f t="shared" si="422"/>
        <v>0</v>
      </c>
      <c r="AI351" s="68">
        <f t="shared" si="423"/>
        <v>0</v>
      </c>
      <c r="AK351" s="91"/>
      <c r="AM351" s="68">
        <f t="shared" si="424"/>
        <v>0</v>
      </c>
      <c r="AO351" s="72">
        <f t="shared" si="425"/>
        <v>0</v>
      </c>
      <c r="AQ351" s="72" t="e">
        <f t="shared" si="407"/>
        <v>#REF!</v>
      </c>
      <c r="AS351" s="69"/>
      <c r="AU351" s="71">
        <v>338</v>
      </c>
      <c r="AV351" s="68">
        <f t="shared" si="426"/>
        <v>0</v>
      </c>
      <c r="AX351" s="68">
        <f t="shared" si="427"/>
        <v>0</v>
      </c>
      <c r="AZ351" s="91"/>
      <c r="BB351" s="68">
        <f t="shared" si="428"/>
        <v>0</v>
      </c>
      <c r="BD351" s="72">
        <f t="shared" si="429"/>
        <v>0</v>
      </c>
      <c r="BF351" s="72" t="e">
        <f t="shared" si="408"/>
        <v>#REF!</v>
      </c>
      <c r="BG351" s="72"/>
      <c r="BH351" s="71">
        <v>338</v>
      </c>
      <c r="BI351" s="68">
        <f t="shared" si="430"/>
        <v>0</v>
      </c>
      <c r="BJ351" s="132"/>
      <c r="BK351" s="68">
        <f t="shared" si="431"/>
        <v>0</v>
      </c>
      <c r="BL351" s="132"/>
      <c r="BM351" s="91"/>
      <c r="BN351" s="132"/>
      <c r="BO351" s="68">
        <f t="shared" si="432"/>
        <v>0</v>
      </c>
      <c r="BP351" s="132"/>
      <c r="BQ351" s="72">
        <f t="shared" si="433"/>
        <v>0</v>
      </c>
      <c r="BR351" s="132"/>
      <c r="BS351" s="72">
        <f t="shared" si="409"/>
        <v>0</v>
      </c>
      <c r="BT351" s="72"/>
      <c r="BU351" s="326">
        <f t="shared" si="462"/>
        <v>0</v>
      </c>
      <c r="BV351" s="326">
        <f t="shared" si="434"/>
        <v>0</v>
      </c>
      <c r="BW351" s="326">
        <f t="shared" si="435"/>
        <v>0</v>
      </c>
      <c r="BX351" s="326">
        <f t="shared" si="436"/>
        <v>0</v>
      </c>
      <c r="BY351" s="326">
        <f t="shared" si="437"/>
        <v>0</v>
      </c>
      <c r="BZ351" s="326">
        <f t="shared" si="463"/>
        <v>0</v>
      </c>
      <c r="CA351" s="329">
        <f t="shared" si="438"/>
        <v>0</v>
      </c>
      <c r="CB351" s="132"/>
      <c r="CC351" s="71">
        <v>338</v>
      </c>
      <c r="CD351" s="68">
        <f t="shared" si="439"/>
        <v>0</v>
      </c>
      <c r="CE351" s="132"/>
      <c r="CF351" s="68">
        <f t="shared" si="440"/>
        <v>0</v>
      </c>
      <c r="CG351" s="132"/>
      <c r="CH351" s="91"/>
      <c r="CI351" s="132"/>
      <c r="CJ351" s="68">
        <f t="shared" si="441"/>
        <v>0</v>
      </c>
      <c r="CK351" s="132"/>
      <c r="CL351" s="72">
        <f t="shared" si="442"/>
        <v>0</v>
      </c>
      <c r="CM351" s="132"/>
      <c r="CN351" s="72">
        <f t="shared" si="410"/>
        <v>0</v>
      </c>
      <c r="CO351" s="132"/>
      <c r="CP351" s="326">
        <f t="shared" si="464"/>
        <v>0</v>
      </c>
      <c r="CQ351" s="326">
        <f t="shared" si="465"/>
        <v>0</v>
      </c>
      <c r="CR351" s="326">
        <f t="shared" si="466"/>
        <v>0</v>
      </c>
      <c r="CS351" s="326">
        <f t="shared" si="443"/>
        <v>0</v>
      </c>
      <c r="CT351" s="326">
        <f t="shared" si="444"/>
        <v>0</v>
      </c>
      <c r="CU351" s="326">
        <f t="shared" si="467"/>
        <v>0</v>
      </c>
      <c r="CV351" s="329">
        <f t="shared" si="445"/>
        <v>0</v>
      </c>
      <c r="CW351" s="69"/>
      <c r="CX351" s="71">
        <v>338</v>
      </c>
      <c r="CY351" s="68">
        <f t="shared" si="446"/>
        <v>0</v>
      </c>
      <c r="CZ351" s="132"/>
      <c r="DA351" s="68">
        <f t="shared" si="447"/>
        <v>0</v>
      </c>
      <c r="DB351" s="132"/>
      <c r="DC351" s="91"/>
      <c r="DD351" s="132"/>
      <c r="DE351" s="68">
        <f t="shared" si="448"/>
        <v>0</v>
      </c>
      <c r="DF351" s="132"/>
      <c r="DG351" s="72">
        <f t="shared" si="449"/>
        <v>0</v>
      </c>
      <c r="DH351" s="132"/>
      <c r="DI351" s="72">
        <f t="shared" si="411"/>
        <v>0</v>
      </c>
      <c r="DJ351" s="72"/>
      <c r="DK351" s="326">
        <f t="shared" si="468"/>
        <v>0</v>
      </c>
      <c r="DL351" s="326">
        <f t="shared" si="469"/>
        <v>0</v>
      </c>
      <c r="DM351" s="326">
        <f t="shared" si="450"/>
        <v>0</v>
      </c>
      <c r="DN351" s="326">
        <f t="shared" si="451"/>
        <v>0</v>
      </c>
      <c r="DO351" s="326">
        <f t="shared" si="452"/>
        <v>0</v>
      </c>
      <c r="DP351" s="326">
        <f t="shared" si="470"/>
        <v>0</v>
      </c>
      <c r="DQ351" s="329">
        <f t="shared" si="471"/>
        <v>0</v>
      </c>
      <c r="DR351" s="72"/>
      <c r="DS351" s="372">
        <v>338</v>
      </c>
      <c r="DT351" s="68">
        <f t="shared" si="453"/>
        <v>0</v>
      </c>
      <c r="DV351" s="68">
        <f t="shared" si="454"/>
        <v>0</v>
      </c>
      <c r="DX351" s="91"/>
      <c r="DZ351" s="68">
        <f t="shared" si="455"/>
        <v>0</v>
      </c>
      <c r="EA351" s="132"/>
      <c r="EB351" s="72">
        <f t="shared" si="456"/>
        <v>0</v>
      </c>
      <c r="EC351" s="132"/>
      <c r="ED351" s="72">
        <f t="shared" si="412"/>
        <v>0</v>
      </c>
      <c r="EF351" s="364">
        <f t="shared" si="472"/>
        <v>0</v>
      </c>
      <c r="EG351" s="95">
        <f t="shared" si="473"/>
        <v>0</v>
      </c>
      <c r="EH351" s="379">
        <f>(INDEX('30 year Cash Flow'!$H$50:$AK$50,1,'Monthly Loan Amortization'!A351)/12)*$DV$9</f>
        <v>0</v>
      </c>
      <c r="EI351" s="326">
        <f t="shared" si="474"/>
        <v>0</v>
      </c>
      <c r="EJ351" s="326">
        <f t="shared" si="400"/>
        <v>0</v>
      </c>
      <c r="EK351" s="326">
        <f t="shared" si="475"/>
        <v>0</v>
      </c>
      <c r="EL351" s="329">
        <f t="shared" si="403"/>
        <v>0</v>
      </c>
      <c r="EM351" s="329"/>
      <c r="EN351" s="372">
        <v>338</v>
      </c>
      <c r="EO351" s="95">
        <f t="shared" si="457"/>
        <v>0</v>
      </c>
      <c r="EP351" s="132"/>
      <c r="EQ351" s="95">
        <f t="shared" si="458"/>
        <v>0</v>
      </c>
      <c r="ER351" s="132"/>
      <c r="ES351" s="91"/>
      <c r="ET351" s="132"/>
      <c r="EU351" s="95">
        <f t="shared" si="459"/>
        <v>0</v>
      </c>
      <c r="EV351" s="132"/>
      <c r="EW351" s="327">
        <f t="shared" si="460"/>
        <v>0</v>
      </c>
      <c r="EX351" s="132"/>
      <c r="EY351" s="327">
        <f t="shared" si="413"/>
        <v>0</v>
      </c>
      <c r="EZ351" s="132"/>
      <c r="FA351" s="364">
        <f t="shared" si="476"/>
        <v>0</v>
      </c>
      <c r="FB351" s="95">
        <f t="shared" si="477"/>
        <v>0</v>
      </c>
      <c r="FC351" s="379">
        <f>(INDEX('30 year Cash Flow'!$H$50:$AK$50,1,'Monthly Loan Amortization'!A351)/12)*$EQ$9</f>
        <v>0</v>
      </c>
      <c r="FD351" s="326">
        <f t="shared" si="401"/>
        <v>0</v>
      </c>
      <c r="FE351" s="326">
        <f t="shared" si="402"/>
        <v>0</v>
      </c>
      <c r="FF351" s="326">
        <f t="shared" si="478"/>
        <v>0</v>
      </c>
      <c r="FG351" s="329">
        <f t="shared" si="404"/>
        <v>0</v>
      </c>
    </row>
    <row r="352" spans="1:163" x14ac:dyDescent="0.25">
      <c r="A352" s="132">
        <f t="shared" si="461"/>
        <v>29</v>
      </c>
      <c r="B352" s="71">
        <v>339</v>
      </c>
      <c r="C352" s="68">
        <f t="shared" si="414"/>
        <v>0</v>
      </c>
      <c r="E352" s="68">
        <f t="shared" si="415"/>
        <v>0</v>
      </c>
      <c r="G352" s="91"/>
      <c r="I352" s="68">
        <f t="shared" si="416"/>
        <v>0</v>
      </c>
      <c r="K352" s="72">
        <f t="shared" si="417"/>
        <v>0</v>
      </c>
      <c r="M352" s="72">
        <f t="shared" si="405"/>
        <v>0</v>
      </c>
      <c r="N352" s="66"/>
      <c r="O352" s="69"/>
      <c r="Q352" s="71">
        <v>339</v>
      </c>
      <c r="R352" s="68">
        <f t="shared" si="418"/>
        <v>0</v>
      </c>
      <c r="T352" s="68">
        <f t="shared" si="419"/>
        <v>0</v>
      </c>
      <c r="V352" s="91"/>
      <c r="X352" s="68">
        <f t="shared" si="420"/>
        <v>0</v>
      </c>
      <c r="Z352" s="72">
        <f t="shared" si="421"/>
        <v>0</v>
      </c>
      <c r="AB352" s="72" t="e">
        <f t="shared" si="406"/>
        <v>#REF!</v>
      </c>
      <c r="AD352" s="69"/>
      <c r="AF352" s="71">
        <v>339</v>
      </c>
      <c r="AG352" s="68">
        <f t="shared" si="422"/>
        <v>0</v>
      </c>
      <c r="AI352" s="68">
        <f t="shared" si="423"/>
        <v>0</v>
      </c>
      <c r="AK352" s="91"/>
      <c r="AM352" s="68">
        <f t="shared" si="424"/>
        <v>0</v>
      </c>
      <c r="AO352" s="72">
        <f t="shared" si="425"/>
        <v>0</v>
      </c>
      <c r="AQ352" s="72" t="e">
        <f t="shared" si="407"/>
        <v>#REF!</v>
      </c>
      <c r="AS352" s="69"/>
      <c r="AU352" s="71">
        <v>339</v>
      </c>
      <c r="AV352" s="68">
        <f t="shared" si="426"/>
        <v>0</v>
      </c>
      <c r="AX352" s="68">
        <f t="shared" si="427"/>
        <v>0</v>
      </c>
      <c r="AZ352" s="91"/>
      <c r="BB352" s="68">
        <f t="shared" si="428"/>
        <v>0</v>
      </c>
      <c r="BD352" s="72">
        <f t="shared" si="429"/>
        <v>0</v>
      </c>
      <c r="BF352" s="72" t="e">
        <f t="shared" si="408"/>
        <v>#REF!</v>
      </c>
      <c r="BG352" s="72"/>
      <c r="BH352" s="71">
        <v>339</v>
      </c>
      <c r="BI352" s="68">
        <f t="shared" si="430"/>
        <v>0</v>
      </c>
      <c r="BJ352" s="132"/>
      <c r="BK352" s="68">
        <f t="shared" si="431"/>
        <v>0</v>
      </c>
      <c r="BL352" s="132"/>
      <c r="BM352" s="91"/>
      <c r="BN352" s="132"/>
      <c r="BO352" s="68">
        <f t="shared" si="432"/>
        <v>0</v>
      </c>
      <c r="BP352" s="132"/>
      <c r="BQ352" s="72">
        <f t="shared" si="433"/>
        <v>0</v>
      </c>
      <c r="BR352" s="132"/>
      <c r="BS352" s="72">
        <f t="shared" si="409"/>
        <v>0</v>
      </c>
      <c r="BT352" s="72"/>
      <c r="BU352" s="326">
        <f t="shared" si="462"/>
        <v>0</v>
      </c>
      <c r="BV352" s="326">
        <f t="shared" si="434"/>
        <v>0</v>
      </c>
      <c r="BW352" s="326">
        <f t="shared" si="435"/>
        <v>0</v>
      </c>
      <c r="BX352" s="326">
        <f t="shared" si="436"/>
        <v>0</v>
      </c>
      <c r="BY352" s="326">
        <f t="shared" si="437"/>
        <v>0</v>
      </c>
      <c r="BZ352" s="326">
        <f t="shared" si="463"/>
        <v>0</v>
      </c>
      <c r="CA352" s="329">
        <f t="shared" si="438"/>
        <v>0</v>
      </c>
      <c r="CB352" s="132"/>
      <c r="CC352" s="71">
        <v>339</v>
      </c>
      <c r="CD352" s="68">
        <f t="shared" si="439"/>
        <v>0</v>
      </c>
      <c r="CE352" s="132"/>
      <c r="CF352" s="68">
        <f t="shared" si="440"/>
        <v>0</v>
      </c>
      <c r="CG352" s="132"/>
      <c r="CH352" s="91"/>
      <c r="CI352" s="132"/>
      <c r="CJ352" s="68">
        <f t="shared" si="441"/>
        <v>0</v>
      </c>
      <c r="CK352" s="132"/>
      <c r="CL352" s="72">
        <f t="shared" si="442"/>
        <v>0</v>
      </c>
      <c r="CM352" s="132"/>
      <c r="CN352" s="72">
        <f t="shared" si="410"/>
        <v>0</v>
      </c>
      <c r="CO352" s="132"/>
      <c r="CP352" s="326">
        <f t="shared" si="464"/>
        <v>0</v>
      </c>
      <c r="CQ352" s="326">
        <f t="shared" si="465"/>
        <v>0</v>
      </c>
      <c r="CR352" s="326">
        <f t="shared" si="466"/>
        <v>0</v>
      </c>
      <c r="CS352" s="326">
        <f t="shared" si="443"/>
        <v>0</v>
      </c>
      <c r="CT352" s="326">
        <f t="shared" si="444"/>
        <v>0</v>
      </c>
      <c r="CU352" s="326">
        <f t="shared" si="467"/>
        <v>0</v>
      </c>
      <c r="CV352" s="329">
        <f t="shared" si="445"/>
        <v>0</v>
      </c>
      <c r="CW352" s="69"/>
      <c r="CX352" s="71">
        <v>339</v>
      </c>
      <c r="CY352" s="68">
        <f t="shared" si="446"/>
        <v>0</v>
      </c>
      <c r="CZ352" s="132"/>
      <c r="DA352" s="68">
        <f t="shared" si="447"/>
        <v>0</v>
      </c>
      <c r="DB352" s="132"/>
      <c r="DC352" s="91"/>
      <c r="DD352" s="132"/>
      <c r="DE352" s="68">
        <f t="shared" si="448"/>
        <v>0</v>
      </c>
      <c r="DF352" s="132"/>
      <c r="DG352" s="72">
        <f t="shared" si="449"/>
        <v>0</v>
      </c>
      <c r="DH352" s="132"/>
      <c r="DI352" s="72">
        <f t="shared" si="411"/>
        <v>0</v>
      </c>
      <c r="DJ352" s="72"/>
      <c r="DK352" s="326">
        <f t="shared" si="468"/>
        <v>0</v>
      </c>
      <c r="DL352" s="326">
        <f t="shared" si="469"/>
        <v>0</v>
      </c>
      <c r="DM352" s="326">
        <f t="shared" si="450"/>
        <v>0</v>
      </c>
      <c r="DN352" s="326">
        <f t="shared" si="451"/>
        <v>0</v>
      </c>
      <c r="DO352" s="326">
        <f t="shared" si="452"/>
        <v>0</v>
      </c>
      <c r="DP352" s="326">
        <f t="shared" si="470"/>
        <v>0</v>
      </c>
      <c r="DQ352" s="329">
        <f t="shared" si="471"/>
        <v>0</v>
      </c>
      <c r="DR352" s="72"/>
      <c r="DS352" s="372">
        <v>339</v>
      </c>
      <c r="DT352" s="68">
        <f t="shared" si="453"/>
        <v>0</v>
      </c>
      <c r="DV352" s="68">
        <f t="shared" si="454"/>
        <v>0</v>
      </c>
      <c r="DX352" s="91"/>
      <c r="DZ352" s="68">
        <f t="shared" si="455"/>
        <v>0</v>
      </c>
      <c r="EA352" s="132"/>
      <c r="EB352" s="72">
        <f t="shared" si="456"/>
        <v>0</v>
      </c>
      <c r="EC352" s="132"/>
      <c r="ED352" s="72">
        <f t="shared" si="412"/>
        <v>0</v>
      </c>
      <c r="EF352" s="364">
        <f t="shared" si="472"/>
        <v>0</v>
      </c>
      <c r="EG352" s="95">
        <f t="shared" si="473"/>
        <v>0</v>
      </c>
      <c r="EH352" s="379">
        <f>(INDEX('30 year Cash Flow'!$H$50:$AK$50,1,'Monthly Loan Amortization'!A352)/12)*$DV$9</f>
        <v>0</v>
      </c>
      <c r="EI352" s="326">
        <f t="shared" si="474"/>
        <v>0</v>
      </c>
      <c r="EJ352" s="326">
        <f t="shared" si="400"/>
        <v>0</v>
      </c>
      <c r="EK352" s="326">
        <f t="shared" si="475"/>
        <v>0</v>
      </c>
      <c r="EL352" s="329">
        <f t="shared" si="403"/>
        <v>0</v>
      </c>
      <c r="EM352" s="329"/>
      <c r="EN352" s="372">
        <v>339</v>
      </c>
      <c r="EO352" s="95">
        <f t="shared" si="457"/>
        <v>0</v>
      </c>
      <c r="EP352" s="132"/>
      <c r="EQ352" s="95">
        <f t="shared" si="458"/>
        <v>0</v>
      </c>
      <c r="ER352" s="132"/>
      <c r="ES352" s="91"/>
      <c r="ET352" s="132"/>
      <c r="EU352" s="95">
        <f t="shared" si="459"/>
        <v>0</v>
      </c>
      <c r="EV352" s="132"/>
      <c r="EW352" s="327">
        <f t="shared" si="460"/>
        <v>0</v>
      </c>
      <c r="EX352" s="132"/>
      <c r="EY352" s="327">
        <f t="shared" si="413"/>
        <v>0</v>
      </c>
      <c r="EZ352" s="132"/>
      <c r="FA352" s="364">
        <f t="shared" si="476"/>
        <v>0</v>
      </c>
      <c r="FB352" s="95">
        <f t="shared" si="477"/>
        <v>0</v>
      </c>
      <c r="FC352" s="379">
        <f>(INDEX('30 year Cash Flow'!$H$50:$AK$50,1,'Monthly Loan Amortization'!A352)/12)*$EQ$9</f>
        <v>0</v>
      </c>
      <c r="FD352" s="326">
        <f t="shared" si="401"/>
        <v>0</v>
      </c>
      <c r="FE352" s="326">
        <f t="shared" si="402"/>
        <v>0</v>
      </c>
      <c r="FF352" s="326">
        <f t="shared" si="478"/>
        <v>0</v>
      </c>
      <c r="FG352" s="329">
        <f t="shared" si="404"/>
        <v>0</v>
      </c>
    </row>
    <row r="353" spans="1:163" x14ac:dyDescent="0.25">
      <c r="A353" s="132">
        <f t="shared" si="461"/>
        <v>29</v>
      </c>
      <c r="B353" s="71">
        <v>340</v>
      </c>
      <c r="C353" s="68">
        <f t="shared" si="414"/>
        <v>0</v>
      </c>
      <c r="E353" s="68">
        <f t="shared" si="415"/>
        <v>0</v>
      </c>
      <c r="G353" s="91"/>
      <c r="I353" s="68">
        <f t="shared" si="416"/>
        <v>0</v>
      </c>
      <c r="K353" s="72">
        <f t="shared" si="417"/>
        <v>0</v>
      </c>
      <c r="M353" s="72">
        <f t="shared" si="405"/>
        <v>0</v>
      </c>
      <c r="N353" s="66"/>
      <c r="O353" s="69"/>
      <c r="Q353" s="71">
        <v>340</v>
      </c>
      <c r="R353" s="68">
        <f t="shared" si="418"/>
        <v>0</v>
      </c>
      <c r="T353" s="68">
        <f t="shared" si="419"/>
        <v>0</v>
      </c>
      <c r="V353" s="91"/>
      <c r="X353" s="68">
        <f t="shared" si="420"/>
        <v>0</v>
      </c>
      <c r="Z353" s="72">
        <f t="shared" si="421"/>
        <v>0</v>
      </c>
      <c r="AB353" s="72" t="e">
        <f t="shared" si="406"/>
        <v>#REF!</v>
      </c>
      <c r="AD353" s="69"/>
      <c r="AF353" s="71">
        <v>340</v>
      </c>
      <c r="AG353" s="68">
        <f t="shared" si="422"/>
        <v>0</v>
      </c>
      <c r="AI353" s="68">
        <f t="shared" si="423"/>
        <v>0</v>
      </c>
      <c r="AK353" s="91"/>
      <c r="AM353" s="68">
        <f t="shared" si="424"/>
        <v>0</v>
      </c>
      <c r="AO353" s="72">
        <f t="shared" si="425"/>
        <v>0</v>
      </c>
      <c r="AQ353" s="72" t="e">
        <f t="shared" si="407"/>
        <v>#REF!</v>
      </c>
      <c r="AS353" s="69"/>
      <c r="AU353" s="71">
        <v>340</v>
      </c>
      <c r="AV353" s="68">
        <f t="shared" si="426"/>
        <v>0</v>
      </c>
      <c r="AX353" s="68">
        <f t="shared" si="427"/>
        <v>0</v>
      </c>
      <c r="AZ353" s="91"/>
      <c r="BB353" s="68">
        <f t="shared" si="428"/>
        <v>0</v>
      </c>
      <c r="BD353" s="72">
        <f t="shared" si="429"/>
        <v>0</v>
      </c>
      <c r="BF353" s="72" t="e">
        <f t="shared" si="408"/>
        <v>#REF!</v>
      </c>
      <c r="BG353" s="72"/>
      <c r="BH353" s="71">
        <v>340</v>
      </c>
      <c r="BI353" s="68">
        <f t="shared" si="430"/>
        <v>0</v>
      </c>
      <c r="BJ353" s="132"/>
      <c r="BK353" s="68">
        <f t="shared" si="431"/>
        <v>0</v>
      </c>
      <c r="BL353" s="132"/>
      <c r="BM353" s="91"/>
      <c r="BN353" s="132"/>
      <c r="BO353" s="68">
        <f t="shared" si="432"/>
        <v>0</v>
      </c>
      <c r="BP353" s="132"/>
      <c r="BQ353" s="72">
        <f t="shared" si="433"/>
        <v>0</v>
      </c>
      <c r="BR353" s="132"/>
      <c r="BS353" s="72">
        <f t="shared" si="409"/>
        <v>0</v>
      </c>
      <c r="BT353" s="72"/>
      <c r="BU353" s="326">
        <f t="shared" si="462"/>
        <v>0</v>
      </c>
      <c r="BV353" s="326">
        <f t="shared" si="434"/>
        <v>0</v>
      </c>
      <c r="BW353" s="326">
        <f t="shared" si="435"/>
        <v>0</v>
      </c>
      <c r="BX353" s="326">
        <f t="shared" si="436"/>
        <v>0</v>
      </c>
      <c r="BY353" s="326">
        <f t="shared" si="437"/>
        <v>0</v>
      </c>
      <c r="BZ353" s="326">
        <f t="shared" si="463"/>
        <v>0</v>
      </c>
      <c r="CA353" s="329">
        <f t="shared" si="438"/>
        <v>0</v>
      </c>
      <c r="CB353" s="132"/>
      <c r="CC353" s="71">
        <v>340</v>
      </c>
      <c r="CD353" s="68">
        <f t="shared" si="439"/>
        <v>0</v>
      </c>
      <c r="CE353" s="132"/>
      <c r="CF353" s="68">
        <f t="shared" si="440"/>
        <v>0</v>
      </c>
      <c r="CG353" s="132"/>
      <c r="CH353" s="91"/>
      <c r="CI353" s="132"/>
      <c r="CJ353" s="68">
        <f t="shared" si="441"/>
        <v>0</v>
      </c>
      <c r="CK353" s="132"/>
      <c r="CL353" s="72">
        <f t="shared" si="442"/>
        <v>0</v>
      </c>
      <c r="CM353" s="132"/>
      <c r="CN353" s="72">
        <f t="shared" si="410"/>
        <v>0</v>
      </c>
      <c r="CO353" s="132"/>
      <c r="CP353" s="326">
        <f t="shared" si="464"/>
        <v>0</v>
      </c>
      <c r="CQ353" s="326">
        <f t="shared" si="465"/>
        <v>0</v>
      </c>
      <c r="CR353" s="326">
        <f t="shared" si="466"/>
        <v>0</v>
      </c>
      <c r="CS353" s="326">
        <f t="shared" si="443"/>
        <v>0</v>
      </c>
      <c r="CT353" s="326">
        <f t="shared" si="444"/>
        <v>0</v>
      </c>
      <c r="CU353" s="326">
        <f t="shared" si="467"/>
        <v>0</v>
      </c>
      <c r="CV353" s="329">
        <f t="shared" si="445"/>
        <v>0</v>
      </c>
      <c r="CW353" s="69"/>
      <c r="CX353" s="71">
        <v>340</v>
      </c>
      <c r="CY353" s="68">
        <f t="shared" si="446"/>
        <v>0</v>
      </c>
      <c r="CZ353" s="132"/>
      <c r="DA353" s="68">
        <f t="shared" si="447"/>
        <v>0</v>
      </c>
      <c r="DB353" s="132"/>
      <c r="DC353" s="91"/>
      <c r="DD353" s="132"/>
      <c r="DE353" s="68">
        <f t="shared" si="448"/>
        <v>0</v>
      </c>
      <c r="DF353" s="132"/>
      <c r="DG353" s="72">
        <f t="shared" si="449"/>
        <v>0</v>
      </c>
      <c r="DH353" s="132"/>
      <c r="DI353" s="72">
        <f t="shared" si="411"/>
        <v>0</v>
      </c>
      <c r="DJ353" s="72"/>
      <c r="DK353" s="326">
        <f t="shared" si="468"/>
        <v>0</v>
      </c>
      <c r="DL353" s="326">
        <f t="shared" si="469"/>
        <v>0</v>
      </c>
      <c r="DM353" s="326">
        <f t="shared" si="450"/>
        <v>0</v>
      </c>
      <c r="DN353" s="326">
        <f t="shared" si="451"/>
        <v>0</v>
      </c>
      <c r="DO353" s="326">
        <f t="shared" si="452"/>
        <v>0</v>
      </c>
      <c r="DP353" s="326">
        <f t="shared" si="470"/>
        <v>0</v>
      </c>
      <c r="DQ353" s="329">
        <f t="shared" si="471"/>
        <v>0</v>
      </c>
      <c r="DR353" s="72"/>
      <c r="DS353" s="372">
        <v>340</v>
      </c>
      <c r="DT353" s="68">
        <f t="shared" si="453"/>
        <v>0</v>
      </c>
      <c r="DV353" s="68">
        <f t="shared" si="454"/>
        <v>0</v>
      </c>
      <c r="DX353" s="91"/>
      <c r="DZ353" s="68">
        <f t="shared" si="455"/>
        <v>0</v>
      </c>
      <c r="EA353" s="132"/>
      <c r="EB353" s="72">
        <f t="shared" si="456"/>
        <v>0</v>
      </c>
      <c r="EC353" s="132"/>
      <c r="ED353" s="72">
        <f t="shared" si="412"/>
        <v>0</v>
      </c>
      <c r="EF353" s="364">
        <f t="shared" si="472"/>
        <v>0</v>
      </c>
      <c r="EG353" s="95">
        <f t="shared" si="473"/>
        <v>0</v>
      </c>
      <c r="EH353" s="379">
        <f>(INDEX('30 year Cash Flow'!$H$50:$AK$50,1,'Monthly Loan Amortization'!A353)/12)*$DV$9</f>
        <v>0</v>
      </c>
      <c r="EI353" s="326">
        <f t="shared" si="474"/>
        <v>0</v>
      </c>
      <c r="EJ353" s="326">
        <f t="shared" si="400"/>
        <v>0</v>
      </c>
      <c r="EK353" s="326">
        <f t="shared" si="475"/>
        <v>0</v>
      </c>
      <c r="EL353" s="329">
        <f t="shared" si="403"/>
        <v>0</v>
      </c>
      <c r="EM353" s="329"/>
      <c r="EN353" s="372">
        <v>340</v>
      </c>
      <c r="EO353" s="95">
        <f t="shared" si="457"/>
        <v>0</v>
      </c>
      <c r="EP353" s="132"/>
      <c r="EQ353" s="95">
        <f t="shared" si="458"/>
        <v>0</v>
      </c>
      <c r="ER353" s="132"/>
      <c r="ES353" s="91"/>
      <c r="ET353" s="132"/>
      <c r="EU353" s="95">
        <f t="shared" si="459"/>
        <v>0</v>
      </c>
      <c r="EV353" s="132"/>
      <c r="EW353" s="327">
        <f t="shared" si="460"/>
        <v>0</v>
      </c>
      <c r="EX353" s="132"/>
      <c r="EY353" s="327">
        <f t="shared" si="413"/>
        <v>0</v>
      </c>
      <c r="EZ353" s="132"/>
      <c r="FA353" s="364">
        <f t="shared" si="476"/>
        <v>0</v>
      </c>
      <c r="FB353" s="95">
        <f t="shared" si="477"/>
        <v>0</v>
      </c>
      <c r="FC353" s="379">
        <f>(INDEX('30 year Cash Flow'!$H$50:$AK$50,1,'Monthly Loan Amortization'!A353)/12)*$EQ$9</f>
        <v>0</v>
      </c>
      <c r="FD353" s="326">
        <f t="shared" si="401"/>
        <v>0</v>
      </c>
      <c r="FE353" s="326">
        <f t="shared" si="402"/>
        <v>0</v>
      </c>
      <c r="FF353" s="326">
        <f t="shared" si="478"/>
        <v>0</v>
      </c>
      <c r="FG353" s="329">
        <f t="shared" si="404"/>
        <v>0</v>
      </c>
    </row>
    <row r="354" spans="1:163" x14ac:dyDescent="0.25">
      <c r="A354" s="132">
        <f t="shared" si="461"/>
        <v>29</v>
      </c>
      <c r="B354" s="71">
        <v>341</v>
      </c>
      <c r="C354" s="68">
        <f t="shared" si="414"/>
        <v>0</v>
      </c>
      <c r="E354" s="68">
        <f t="shared" si="415"/>
        <v>0</v>
      </c>
      <c r="G354" s="91"/>
      <c r="I354" s="68">
        <f t="shared" si="416"/>
        <v>0</v>
      </c>
      <c r="K354" s="72">
        <f t="shared" si="417"/>
        <v>0</v>
      </c>
      <c r="M354" s="72">
        <f t="shared" si="405"/>
        <v>0</v>
      </c>
      <c r="N354" s="66"/>
      <c r="O354" s="69"/>
      <c r="Q354" s="71">
        <v>341</v>
      </c>
      <c r="R354" s="68">
        <f t="shared" si="418"/>
        <v>0</v>
      </c>
      <c r="T354" s="68">
        <f t="shared" si="419"/>
        <v>0</v>
      </c>
      <c r="V354" s="91"/>
      <c r="X354" s="68">
        <f t="shared" si="420"/>
        <v>0</v>
      </c>
      <c r="Z354" s="72">
        <f t="shared" si="421"/>
        <v>0</v>
      </c>
      <c r="AB354" s="72" t="e">
        <f t="shared" si="406"/>
        <v>#REF!</v>
      </c>
      <c r="AD354" s="69"/>
      <c r="AF354" s="71">
        <v>341</v>
      </c>
      <c r="AG354" s="68">
        <f t="shared" si="422"/>
        <v>0</v>
      </c>
      <c r="AI354" s="68">
        <f t="shared" si="423"/>
        <v>0</v>
      </c>
      <c r="AK354" s="91"/>
      <c r="AM354" s="68">
        <f t="shared" si="424"/>
        <v>0</v>
      </c>
      <c r="AO354" s="72">
        <f t="shared" si="425"/>
        <v>0</v>
      </c>
      <c r="AQ354" s="72" t="e">
        <f t="shared" si="407"/>
        <v>#REF!</v>
      </c>
      <c r="AS354" s="69"/>
      <c r="AU354" s="71">
        <v>341</v>
      </c>
      <c r="AV354" s="68">
        <f t="shared" si="426"/>
        <v>0</v>
      </c>
      <c r="AX354" s="68">
        <f t="shared" si="427"/>
        <v>0</v>
      </c>
      <c r="AZ354" s="91"/>
      <c r="BB354" s="68">
        <f t="shared" si="428"/>
        <v>0</v>
      </c>
      <c r="BD354" s="72">
        <f t="shared" si="429"/>
        <v>0</v>
      </c>
      <c r="BF354" s="72" t="e">
        <f t="shared" si="408"/>
        <v>#REF!</v>
      </c>
      <c r="BG354" s="72"/>
      <c r="BH354" s="71">
        <v>341</v>
      </c>
      <c r="BI354" s="68">
        <f t="shared" si="430"/>
        <v>0</v>
      </c>
      <c r="BJ354" s="132"/>
      <c r="BK354" s="68">
        <f t="shared" si="431"/>
        <v>0</v>
      </c>
      <c r="BL354" s="132"/>
      <c r="BM354" s="91"/>
      <c r="BN354" s="132"/>
      <c r="BO354" s="68">
        <f t="shared" si="432"/>
        <v>0</v>
      </c>
      <c r="BP354" s="132"/>
      <c r="BQ354" s="72">
        <f t="shared" si="433"/>
        <v>0</v>
      </c>
      <c r="BR354" s="132"/>
      <c r="BS354" s="72">
        <f t="shared" si="409"/>
        <v>0</v>
      </c>
      <c r="BT354" s="72"/>
      <c r="BU354" s="326">
        <f t="shared" si="462"/>
        <v>0</v>
      </c>
      <c r="BV354" s="326">
        <f t="shared" si="434"/>
        <v>0</v>
      </c>
      <c r="BW354" s="326">
        <f t="shared" si="435"/>
        <v>0</v>
      </c>
      <c r="BX354" s="326">
        <f t="shared" si="436"/>
        <v>0</v>
      </c>
      <c r="BY354" s="326">
        <f t="shared" si="437"/>
        <v>0</v>
      </c>
      <c r="BZ354" s="326">
        <f t="shared" si="463"/>
        <v>0</v>
      </c>
      <c r="CA354" s="329">
        <f t="shared" si="438"/>
        <v>0</v>
      </c>
      <c r="CB354" s="132"/>
      <c r="CC354" s="71">
        <v>341</v>
      </c>
      <c r="CD354" s="68">
        <f t="shared" si="439"/>
        <v>0</v>
      </c>
      <c r="CE354" s="132"/>
      <c r="CF354" s="68">
        <f t="shared" si="440"/>
        <v>0</v>
      </c>
      <c r="CG354" s="132"/>
      <c r="CH354" s="91"/>
      <c r="CI354" s="132"/>
      <c r="CJ354" s="68">
        <f t="shared" si="441"/>
        <v>0</v>
      </c>
      <c r="CK354" s="132"/>
      <c r="CL354" s="72">
        <f t="shared" si="442"/>
        <v>0</v>
      </c>
      <c r="CM354" s="132"/>
      <c r="CN354" s="72">
        <f t="shared" si="410"/>
        <v>0</v>
      </c>
      <c r="CO354" s="132"/>
      <c r="CP354" s="326">
        <f t="shared" si="464"/>
        <v>0</v>
      </c>
      <c r="CQ354" s="326">
        <f t="shared" si="465"/>
        <v>0</v>
      </c>
      <c r="CR354" s="326">
        <f t="shared" si="466"/>
        <v>0</v>
      </c>
      <c r="CS354" s="326">
        <f t="shared" si="443"/>
        <v>0</v>
      </c>
      <c r="CT354" s="326">
        <f t="shared" si="444"/>
        <v>0</v>
      </c>
      <c r="CU354" s="326">
        <f t="shared" si="467"/>
        <v>0</v>
      </c>
      <c r="CV354" s="329">
        <f t="shared" si="445"/>
        <v>0</v>
      </c>
      <c r="CW354" s="69"/>
      <c r="CX354" s="71">
        <v>341</v>
      </c>
      <c r="CY354" s="68">
        <f t="shared" si="446"/>
        <v>0</v>
      </c>
      <c r="CZ354" s="132"/>
      <c r="DA354" s="68">
        <f t="shared" si="447"/>
        <v>0</v>
      </c>
      <c r="DB354" s="132"/>
      <c r="DC354" s="91"/>
      <c r="DD354" s="132"/>
      <c r="DE354" s="68">
        <f t="shared" si="448"/>
        <v>0</v>
      </c>
      <c r="DF354" s="132"/>
      <c r="DG354" s="72">
        <f t="shared" si="449"/>
        <v>0</v>
      </c>
      <c r="DH354" s="132"/>
      <c r="DI354" s="72">
        <f t="shared" si="411"/>
        <v>0</v>
      </c>
      <c r="DJ354" s="72"/>
      <c r="DK354" s="326">
        <f t="shared" si="468"/>
        <v>0</v>
      </c>
      <c r="DL354" s="326">
        <f t="shared" si="469"/>
        <v>0</v>
      </c>
      <c r="DM354" s="326">
        <f t="shared" si="450"/>
        <v>0</v>
      </c>
      <c r="DN354" s="326">
        <f t="shared" si="451"/>
        <v>0</v>
      </c>
      <c r="DO354" s="326">
        <f t="shared" si="452"/>
        <v>0</v>
      </c>
      <c r="DP354" s="326">
        <f t="shared" si="470"/>
        <v>0</v>
      </c>
      <c r="DQ354" s="329">
        <f t="shared" si="471"/>
        <v>0</v>
      </c>
      <c r="DR354" s="72"/>
      <c r="DS354" s="372">
        <v>341</v>
      </c>
      <c r="DT354" s="68">
        <f t="shared" si="453"/>
        <v>0</v>
      </c>
      <c r="DV354" s="68">
        <f t="shared" si="454"/>
        <v>0</v>
      </c>
      <c r="DX354" s="91"/>
      <c r="DZ354" s="68">
        <f t="shared" si="455"/>
        <v>0</v>
      </c>
      <c r="EA354" s="132"/>
      <c r="EB354" s="72">
        <f t="shared" si="456"/>
        <v>0</v>
      </c>
      <c r="EC354" s="132"/>
      <c r="ED354" s="72">
        <f t="shared" si="412"/>
        <v>0</v>
      </c>
      <c r="EF354" s="364">
        <f t="shared" si="472"/>
        <v>0</v>
      </c>
      <c r="EG354" s="95">
        <f t="shared" si="473"/>
        <v>0</v>
      </c>
      <c r="EH354" s="379">
        <f>(INDEX('30 year Cash Flow'!$H$50:$AK$50,1,'Monthly Loan Amortization'!A354)/12)*$DV$9</f>
        <v>0</v>
      </c>
      <c r="EI354" s="326">
        <f t="shared" si="474"/>
        <v>0</v>
      </c>
      <c r="EJ354" s="326">
        <f t="shared" si="400"/>
        <v>0</v>
      </c>
      <c r="EK354" s="326">
        <f t="shared" si="475"/>
        <v>0</v>
      </c>
      <c r="EL354" s="329">
        <f t="shared" si="403"/>
        <v>0</v>
      </c>
      <c r="EM354" s="329"/>
      <c r="EN354" s="372">
        <v>341</v>
      </c>
      <c r="EO354" s="95">
        <f t="shared" si="457"/>
        <v>0</v>
      </c>
      <c r="EP354" s="132"/>
      <c r="EQ354" s="95">
        <f t="shared" si="458"/>
        <v>0</v>
      </c>
      <c r="ER354" s="132"/>
      <c r="ES354" s="91"/>
      <c r="ET354" s="132"/>
      <c r="EU354" s="95">
        <f t="shared" si="459"/>
        <v>0</v>
      </c>
      <c r="EV354" s="132"/>
      <c r="EW354" s="327">
        <f t="shared" si="460"/>
        <v>0</v>
      </c>
      <c r="EX354" s="132"/>
      <c r="EY354" s="327">
        <f t="shared" si="413"/>
        <v>0</v>
      </c>
      <c r="EZ354" s="132"/>
      <c r="FA354" s="364">
        <f t="shared" si="476"/>
        <v>0</v>
      </c>
      <c r="FB354" s="95">
        <f t="shared" si="477"/>
        <v>0</v>
      </c>
      <c r="FC354" s="379">
        <f>(INDEX('30 year Cash Flow'!$H$50:$AK$50,1,'Monthly Loan Amortization'!A354)/12)*$EQ$9</f>
        <v>0</v>
      </c>
      <c r="FD354" s="326">
        <f t="shared" si="401"/>
        <v>0</v>
      </c>
      <c r="FE354" s="326">
        <f t="shared" si="402"/>
        <v>0</v>
      </c>
      <c r="FF354" s="326">
        <f t="shared" si="478"/>
        <v>0</v>
      </c>
      <c r="FG354" s="329">
        <f t="shared" si="404"/>
        <v>0</v>
      </c>
    </row>
    <row r="355" spans="1:163" x14ac:dyDescent="0.25">
      <c r="A355" s="132">
        <f t="shared" si="461"/>
        <v>29</v>
      </c>
      <c r="B355" s="71">
        <v>342</v>
      </c>
      <c r="C355" s="68">
        <f t="shared" si="414"/>
        <v>0</v>
      </c>
      <c r="E355" s="68">
        <f t="shared" si="415"/>
        <v>0</v>
      </c>
      <c r="G355" s="91"/>
      <c r="I355" s="68">
        <f t="shared" si="416"/>
        <v>0</v>
      </c>
      <c r="K355" s="72">
        <f t="shared" si="417"/>
        <v>0</v>
      </c>
      <c r="M355" s="72">
        <f t="shared" si="405"/>
        <v>0</v>
      </c>
      <c r="N355" s="66"/>
      <c r="O355" s="69"/>
      <c r="Q355" s="71">
        <v>342</v>
      </c>
      <c r="R355" s="68">
        <f t="shared" si="418"/>
        <v>0</v>
      </c>
      <c r="T355" s="68">
        <f t="shared" si="419"/>
        <v>0</v>
      </c>
      <c r="V355" s="91"/>
      <c r="X355" s="68">
        <f t="shared" si="420"/>
        <v>0</v>
      </c>
      <c r="Z355" s="72">
        <f t="shared" si="421"/>
        <v>0</v>
      </c>
      <c r="AB355" s="72" t="e">
        <f t="shared" si="406"/>
        <v>#REF!</v>
      </c>
      <c r="AD355" s="69"/>
      <c r="AF355" s="71">
        <v>342</v>
      </c>
      <c r="AG355" s="68">
        <f t="shared" si="422"/>
        <v>0</v>
      </c>
      <c r="AI355" s="68">
        <f t="shared" si="423"/>
        <v>0</v>
      </c>
      <c r="AK355" s="91"/>
      <c r="AM355" s="68">
        <f t="shared" si="424"/>
        <v>0</v>
      </c>
      <c r="AO355" s="72">
        <f t="shared" si="425"/>
        <v>0</v>
      </c>
      <c r="AQ355" s="72" t="e">
        <f t="shared" si="407"/>
        <v>#REF!</v>
      </c>
      <c r="AS355" s="69"/>
      <c r="AU355" s="71">
        <v>342</v>
      </c>
      <c r="AV355" s="68">
        <f t="shared" si="426"/>
        <v>0</v>
      </c>
      <c r="AX355" s="68">
        <f t="shared" si="427"/>
        <v>0</v>
      </c>
      <c r="AZ355" s="91"/>
      <c r="BB355" s="68">
        <f t="shared" si="428"/>
        <v>0</v>
      </c>
      <c r="BD355" s="72">
        <f t="shared" si="429"/>
        <v>0</v>
      </c>
      <c r="BF355" s="72" t="e">
        <f t="shared" si="408"/>
        <v>#REF!</v>
      </c>
      <c r="BG355" s="72"/>
      <c r="BH355" s="71">
        <v>342</v>
      </c>
      <c r="BI355" s="68">
        <f t="shared" si="430"/>
        <v>0</v>
      </c>
      <c r="BJ355" s="132"/>
      <c r="BK355" s="68">
        <f t="shared" si="431"/>
        <v>0</v>
      </c>
      <c r="BL355" s="132"/>
      <c r="BM355" s="91"/>
      <c r="BN355" s="132"/>
      <c r="BO355" s="68">
        <f t="shared" si="432"/>
        <v>0</v>
      </c>
      <c r="BP355" s="132"/>
      <c r="BQ355" s="72">
        <f t="shared" si="433"/>
        <v>0</v>
      </c>
      <c r="BR355" s="132"/>
      <c r="BS355" s="72">
        <f t="shared" si="409"/>
        <v>0</v>
      </c>
      <c r="BT355" s="72"/>
      <c r="BU355" s="326">
        <f t="shared" si="462"/>
        <v>0</v>
      </c>
      <c r="BV355" s="326">
        <f t="shared" si="434"/>
        <v>0</v>
      </c>
      <c r="BW355" s="326">
        <f t="shared" si="435"/>
        <v>0</v>
      </c>
      <c r="BX355" s="326">
        <f t="shared" si="436"/>
        <v>0</v>
      </c>
      <c r="BY355" s="326">
        <f t="shared" si="437"/>
        <v>0</v>
      </c>
      <c r="BZ355" s="326">
        <f t="shared" si="463"/>
        <v>0</v>
      </c>
      <c r="CA355" s="329">
        <f t="shared" si="438"/>
        <v>0</v>
      </c>
      <c r="CB355" s="132"/>
      <c r="CC355" s="71">
        <v>342</v>
      </c>
      <c r="CD355" s="68">
        <f t="shared" si="439"/>
        <v>0</v>
      </c>
      <c r="CE355" s="132"/>
      <c r="CF355" s="68">
        <f t="shared" si="440"/>
        <v>0</v>
      </c>
      <c r="CG355" s="132"/>
      <c r="CH355" s="91"/>
      <c r="CI355" s="132"/>
      <c r="CJ355" s="68">
        <f t="shared" si="441"/>
        <v>0</v>
      </c>
      <c r="CK355" s="132"/>
      <c r="CL355" s="72">
        <f t="shared" si="442"/>
        <v>0</v>
      </c>
      <c r="CM355" s="132"/>
      <c r="CN355" s="72">
        <f t="shared" si="410"/>
        <v>0</v>
      </c>
      <c r="CO355" s="132"/>
      <c r="CP355" s="326">
        <f t="shared" si="464"/>
        <v>0</v>
      </c>
      <c r="CQ355" s="326">
        <f t="shared" si="465"/>
        <v>0</v>
      </c>
      <c r="CR355" s="326">
        <f t="shared" si="466"/>
        <v>0</v>
      </c>
      <c r="CS355" s="326">
        <f t="shared" si="443"/>
        <v>0</v>
      </c>
      <c r="CT355" s="326">
        <f t="shared" si="444"/>
        <v>0</v>
      </c>
      <c r="CU355" s="326">
        <f t="shared" si="467"/>
        <v>0</v>
      </c>
      <c r="CV355" s="329">
        <f t="shared" si="445"/>
        <v>0</v>
      </c>
      <c r="CW355" s="69"/>
      <c r="CX355" s="71">
        <v>342</v>
      </c>
      <c r="CY355" s="68">
        <f t="shared" si="446"/>
        <v>0</v>
      </c>
      <c r="CZ355" s="132"/>
      <c r="DA355" s="68">
        <f t="shared" si="447"/>
        <v>0</v>
      </c>
      <c r="DB355" s="132"/>
      <c r="DC355" s="91"/>
      <c r="DD355" s="132"/>
      <c r="DE355" s="68">
        <f t="shared" si="448"/>
        <v>0</v>
      </c>
      <c r="DF355" s="132"/>
      <c r="DG355" s="72">
        <f t="shared" si="449"/>
        <v>0</v>
      </c>
      <c r="DH355" s="132"/>
      <c r="DI355" s="72">
        <f t="shared" si="411"/>
        <v>0</v>
      </c>
      <c r="DJ355" s="72"/>
      <c r="DK355" s="326">
        <f t="shared" si="468"/>
        <v>0</v>
      </c>
      <c r="DL355" s="326">
        <f t="shared" si="469"/>
        <v>0</v>
      </c>
      <c r="DM355" s="326">
        <f t="shared" si="450"/>
        <v>0</v>
      </c>
      <c r="DN355" s="326">
        <f t="shared" si="451"/>
        <v>0</v>
      </c>
      <c r="DO355" s="326">
        <f t="shared" si="452"/>
        <v>0</v>
      </c>
      <c r="DP355" s="326">
        <f t="shared" si="470"/>
        <v>0</v>
      </c>
      <c r="DQ355" s="329">
        <f t="shared" si="471"/>
        <v>0</v>
      </c>
      <c r="DR355" s="72"/>
      <c r="DS355" s="372">
        <v>342</v>
      </c>
      <c r="DT355" s="68">
        <f t="shared" si="453"/>
        <v>0</v>
      </c>
      <c r="DV355" s="68">
        <f t="shared" si="454"/>
        <v>0</v>
      </c>
      <c r="DX355" s="91"/>
      <c r="DZ355" s="68">
        <f t="shared" si="455"/>
        <v>0</v>
      </c>
      <c r="EA355" s="132"/>
      <c r="EB355" s="72">
        <f t="shared" si="456"/>
        <v>0</v>
      </c>
      <c r="EC355" s="132"/>
      <c r="ED355" s="72">
        <f t="shared" si="412"/>
        <v>0</v>
      </c>
      <c r="EF355" s="364">
        <f t="shared" si="472"/>
        <v>0</v>
      </c>
      <c r="EG355" s="95">
        <f t="shared" si="473"/>
        <v>0</v>
      </c>
      <c r="EH355" s="379">
        <f>(INDEX('30 year Cash Flow'!$H$50:$AK$50,1,'Monthly Loan Amortization'!A355)/12)*$DV$9</f>
        <v>0</v>
      </c>
      <c r="EI355" s="326">
        <f t="shared" si="474"/>
        <v>0</v>
      </c>
      <c r="EJ355" s="326">
        <f t="shared" si="400"/>
        <v>0</v>
      </c>
      <c r="EK355" s="326">
        <f t="shared" si="475"/>
        <v>0</v>
      </c>
      <c r="EL355" s="329">
        <f t="shared" si="403"/>
        <v>0</v>
      </c>
      <c r="EM355" s="329"/>
      <c r="EN355" s="372">
        <v>342</v>
      </c>
      <c r="EO355" s="95">
        <f t="shared" si="457"/>
        <v>0</v>
      </c>
      <c r="EP355" s="132"/>
      <c r="EQ355" s="95">
        <f t="shared" si="458"/>
        <v>0</v>
      </c>
      <c r="ER355" s="132"/>
      <c r="ES355" s="91"/>
      <c r="ET355" s="132"/>
      <c r="EU355" s="95">
        <f t="shared" si="459"/>
        <v>0</v>
      </c>
      <c r="EV355" s="132"/>
      <c r="EW355" s="327">
        <f t="shared" si="460"/>
        <v>0</v>
      </c>
      <c r="EX355" s="132"/>
      <c r="EY355" s="327">
        <f t="shared" si="413"/>
        <v>0</v>
      </c>
      <c r="EZ355" s="132"/>
      <c r="FA355" s="364">
        <f t="shared" si="476"/>
        <v>0</v>
      </c>
      <c r="FB355" s="95">
        <f t="shared" si="477"/>
        <v>0</v>
      </c>
      <c r="FC355" s="379">
        <f>(INDEX('30 year Cash Flow'!$H$50:$AK$50,1,'Monthly Loan Amortization'!A355)/12)*$EQ$9</f>
        <v>0</v>
      </c>
      <c r="FD355" s="326">
        <f t="shared" si="401"/>
        <v>0</v>
      </c>
      <c r="FE355" s="326">
        <f t="shared" si="402"/>
        <v>0</v>
      </c>
      <c r="FF355" s="326">
        <f t="shared" si="478"/>
        <v>0</v>
      </c>
      <c r="FG355" s="329">
        <f t="shared" si="404"/>
        <v>0</v>
      </c>
    </row>
    <row r="356" spans="1:163" x14ac:dyDescent="0.25">
      <c r="A356" s="132">
        <f t="shared" si="461"/>
        <v>29</v>
      </c>
      <c r="B356" s="71">
        <v>343</v>
      </c>
      <c r="C356" s="68">
        <f t="shared" si="414"/>
        <v>0</v>
      </c>
      <c r="E356" s="68">
        <f t="shared" si="415"/>
        <v>0</v>
      </c>
      <c r="G356" s="91"/>
      <c r="I356" s="68">
        <f t="shared" si="416"/>
        <v>0</v>
      </c>
      <c r="K356" s="72">
        <f t="shared" si="417"/>
        <v>0</v>
      </c>
      <c r="M356" s="72">
        <f t="shared" si="405"/>
        <v>0</v>
      </c>
      <c r="N356" s="66"/>
      <c r="O356" s="69"/>
      <c r="Q356" s="71">
        <v>343</v>
      </c>
      <c r="R356" s="68">
        <f t="shared" si="418"/>
        <v>0</v>
      </c>
      <c r="T356" s="68">
        <f t="shared" si="419"/>
        <v>0</v>
      </c>
      <c r="V356" s="91"/>
      <c r="X356" s="68">
        <f t="shared" si="420"/>
        <v>0</v>
      </c>
      <c r="Z356" s="72">
        <f t="shared" si="421"/>
        <v>0</v>
      </c>
      <c r="AB356" s="72" t="e">
        <f t="shared" si="406"/>
        <v>#REF!</v>
      </c>
      <c r="AD356" s="69"/>
      <c r="AF356" s="71">
        <v>343</v>
      </c>
      <c r="AG356" s="68">
        <f t="shared" si="422"/>
        <v>0</v>
      </c>
      <c r="AI356" s="68">
        <f t="shared" si="423"/>
        <v>0</v>
      </c>
      <c r="AK356" s="91"/>
      <c r="AM356" s="68">
        <f t="shared" si="424"/>
        <v>0</v>
      </c>
      <c r="AO356" s="72">
        <f t="shared" si="425"/>
        <v>0</v>
      </c>
      <c r="AQ356" s="72" t="e">
        <f t="shared" si="407"/>
        <v>#REF!</v>
      </c>
      <c r="AS356" s="69"/>
      <c r="AU356" s="71">
        <v>343</v>
      </c>
      <c r="AV356" s="68">
        <f t="shared" si="426"/>
        <v>0</v>
      </c>
      <c r="AX356" s="68">
        <f t="shared" si="427"/>
        <v>0</v>
      </c>
      <c r="AZ356" s="91"/>
      <c r="BB356" s="68">
        <f t="shared" si="428"/>
        <v>0</v>
      </c>
      <c r="BD356" s="72">
        <f t="shared" si="429"/>
        <v>0</v>
      </c>
      <c r="BF356" s="72" t="e">
        <f t="shared" si="408"/>
        <v>#REF!</v>
      </c>
      <c r="BG356" s="72"/>
      <c r="BH356" s="71">
        <v>343</v>
      </c>
      <c r="BI356" s="68">
        <f t="shared" si="430"/>
        <v>0</v>
      </c>
      <c r="BJ356" s="132"/>
      <c r="BK356" s="68">
        <f t="shared" si="431"/>
        <v>0</v>
      </c>
      <c r="BL356" s="132"/>
      <c r="BM356" s="91"/>
      <c r="BN356" s="132"/>
      <c r="BO356" s="68">
        <f t="shared" si="432"/>
        <v>0</v>
      </c>
      <c r="BP356" s="132"/>
      <c r="BQ356" s="72">
        <f t="shared" si="433"/>
        <v>0</v>
      </c>
      <c r="BR356" s="132"/>
      <c r="BS356" s="72">
        <f t="shared" si="409"/>
        <v>0</v>
      </c>
      <c r="BT356" s="72"/>
      <c r="BU356" s="326">
        <f t="shared" si="462"/>
        <v>0</v>
      </c>
      <c r="BV356" s="326">
        <f t="shared" si="434"/>
        <v>0</v>
      </c>
      <c r="BW356" s="326">
        <f t="shared" si="435"/>
        <v>0</v>
      </c>
      <c r="BX356" s="326">
        <f t="shared" si="436"/>
        <v>0</v>
      </c>
      <c r="BY356" s="326">
        <f t="shared" si="437"/>
        <v>0</v>
      </c>
      <c r="BZ356" s="326">
        <f t="shared" si="463"/>
        <v>0</v>
      </c>
      <c r="CA356" s="329">
        <f t="shared" si="438"/>
        <v>0</v>
      </c>
      <c r="CB356" s="132"/>
      <c r="CC356" s="71">
        <v>343</v>
      </c>
      <c r="CD356" s="68">
        <f t="shared" si="439"/>
        <v>0</v>
      </c>
      <c r="CE356" s="132"/>
      <c r="CF356" s="68">
        <f t="shared" si="440"/>
        <v>0</v>
      </c>
      <c r="CG356" s="132"/>
      <c r="CH356" s="91"/>
      <c r="CI356" s="132"/>
      <c r="CJ356" s="68">
        <f t="shared" si="441"/>
        <v>0</v>
      </c>
      <c r="CK356" s="132"/>
      <c r="CL356" s="72">
        <f t="shared" si="442"/>
        <v>0</v>
      </c>
      <c r="CM356" s="132"/>
      <c r="CN356" s="72">
        <f t="shared" si="410"/>
        <v>0</v>
      </c>
      <c r="CO356" s="132"/>
      <c r="CP356" s="326">
        <f t="shared" si="464"/>
        <v>0</v>
      </c>
      <c r="CQ356" s="326">
        <f t="shared" si="465"/>
        <v>0</v>
      </c>
      <c r="CR356" s="326">
        <f t="shared" si="466"/>
        <v>0</v>
      </c>
      <c r="CS356" s="326">
        <f t="shared" si="443"/>
        <v>0</v>
      </c>
      <c r="CT356" s="326">
        <f t="shared" si="444"/>
        <v>0</v>
      </c>
      <c r="CU356" s="326">
        <f t="shared" si="467"/>
        <v>0</v>
      </c>
      <c r="CV356" s="329">
        <f t="shared" si="445"/>
        <v>0</v>
      </c>
      <c r="CW356" s="69"/>
      <c r="CX356" s="71">
        <v>343</v>
      </c>
      <c r="CY356" s="68">
        <f t="shared" si="446"/>
        <v>0</v>
      </c>
      <c r="CZ356" s="132"/>
      <c r="DA356" s="68">
        <f t="shared" si="447"/>
        <v>0</v>
      </c>
      <c r="DB356" s="132"/>
      <c r="DC356" s="91"/>
      <c r="DD356" s="132"/>
      <c r="DE356" s="68">
        <f t="shared" si="448"/>
        <v>0</v>
      </c>
      <c r="DF356" s="132"/>
      <c r="DG356" s="72">
        <f t="shared" si="449"/>
        <v>0</v>
      </c>
      <c r="DH356" s="132"/>
      <c r="DI356" s="72">
        <f t="shared" si="411"/>
        <v>0</v>
      </c>
      <c r="DJ356" s="72"/>
      <c r="DK356" s="326">
        <f t="shared" si="468"/>
        <v>0</v>
      </c>
      <c r="DL356" s="326">
        <f t="shared" si="469"/>
        <v>0</v>
      </c>
      <c r="DM356" s="326">
        <f t="shared" si="450"/>
        <v>0</v>
      </c>
      <c r="DN356" s="326">
        <f t="shared" si="451"/>
        <v>0</v>
      </c>
      <c r="DO356" s="326">
        <f t="shared" si="452"/>
        <v>0</v>
      </c>
      <c r="DP356" s="326">
        <f t="shared" si="470"/>
        <v>0</v>
      </c>
      <c r="DQ356" s="329">
        <f t="shared" si="471"/>
        <v>0</v>
      </c>
      <c r="DR356" s="72"/>
      <c r="DS356" s="372">
        <v>343</v>
      </c>
      <c r="DT356" s="68">
        <f t="shared" si="453"/>
        <v>0</v>
      </c>
      <c r="DV356" s="68">
        <f t="shared" si="454"/>
        <v>0</v>
      </c>
      <c r="DX356" s="91"/>
      <c r="DZ356" s="68">
        <f t="shared" si="455"/>
        <v>0</v>
      </c>
      <c r="EA356" s="132"/>
      <c r="EB356" s="72">
        <f t="shared" si="456"/>
        <v>0</v>
      </c>
      <c r="EC356" s="132"/>
      <c r="ED356" s="72">
        <f t="shared" si="412"/>
        <v>0</v>
      </c>
      <c r="EF356" s="364">
        <f t="shared" si="472"/>
        <v>0</v>
      </c>
      <c r="EG356" s="95">
        <f t="shared" si="473"/>
        <v>0</v>
      </c>
      <c r="EH356" s="379">
        <f>(INDEX('30 year Cash Flow'!$H$50:$AK$50,1,'Monthly Loan Amortization'!A356)/12)*$DV$9</f>
        <v>0</v>
      </c>
      <c r="EI356" s="326">
        <f t="shared" si="474"/>
        <v>0</v>
      </c>
      <c r="EJ356" s="326">
        <f t="shared" si="400"/>
        <v>0</v>
      </c>
      <c r="EK356" s="326">
        <f t="shared" si="475"/>
        <v>0</v>
      </c>
      <c r="EL356" s="329">
        <f t="shared" si="403"/>
        <v>0</v>
      </c>
      <c r="EM356" s="329"/>
      <c r="EN356" s="372">
        <v>343</v>
      </c>
      <c r="EO356" s="95">
        <f t="shared" si="457"/>
        <v>0</v>
      </c>
      <c r="EP356" s="132"/>
      <c r="EQ356" s="95">
        <f t="shared" si="458"/>
        <v>0</v>
      </c>
      <c r="ER356" s="132"/>
      <c r="ES356" s="91"/>
      <c r="ET356" s="132"/>
      <c r="EU356" s="95">
        <f t="shared" si="459"/>
        <v>0</v>
      </c>
      <c r="EV356" s="132"/>
      <c r="EW356" s="327">
        <f t="shared" si="460"/>
        <v>0</v>
      </c>
      <c r="EX356" s="132"/>
      <c r="EY356" s="327">
        <f t="shared" si="413"/>
        <v>0</v>
      </c>
      <c r="EZ356" s="132"/>
      <c r="FA356" s="364">
        <f t="shared" si="476"/>
        <v>0</v>
      </c>
      <c r="FB356" s="95">
        <f t="shared" si="477"/>
        <v>0</v>
      </c>
      <c r="FC356" s="379">
        <f>(INDEX('30 year Cash Flow'!$H$50:$AK$50,1,'Monthly Loan Amortization'!A356)/12)*$EQ$9</f>
        <v>0</v>
      </c>
      <c r="FD356" s="326">
        <f t="shared" si="401"/>
        <v>0</v>
      </c>
      <c r="FE356" s="326">
        <f t="shared" si="402"/>
        <v>0</v>
      </c>
      <c r="FF356" s="326">
        <f t="shared" si="478"/>
        <v>0</v>
      </c>
      <c r="FG356" s="329">
        <f t="shared" si="404"/>
        <v>0</v>
      </c>
    </row>
    <row r="357" spans="1:163" x14ac:dyDescent="0.25">
      <c r="A357" s="132">
        <f t="shared" si="461"/>
        <v>29</v>
      </c>
      <c r="B357" s="71">
        <v>344</v>
      </c>
      <c r="C357" s="68">
        <f t="shared" si="414"/>
        <v>0</v>
      </c>
      <c r="E357" s="68">
        <f t="shared" si="415"/>
        <v>0</v>
      </c>
      <c r="G357" s="91"/>
      <c r="I357" s="68">
        <f t="shared" si="416"/>
        <v>0</v>
      </c>
      <c r="K357" s="72">
        <f t="shared" si="417"/>
        <v>0</v>
      </c>
      <c r="M357" s="72">
        <f t="shared" si="405"/>
        <v>0</v>
      </c>
      <c r="N357" s="66"/>
      <c r="O357" s="69"/>
      <c r="Q357" s="71">
        <v>344</v>
      </c>
      <c r="R357" s="68">
        <f t="shared" si="418"/>
        <v>0</v>
      </c>
      <c r="T357" s="68">
        <f t="shared" si="419"/>
        <v>0</v>
      </c>
      <c r="V357" s="91"/>
      <c r="X357" s="68">
        <f t="shared" si="420"/>
        <v>0</v>
      </c>
      <c r="Z357" s="72">
        <f t="shared" si="421"/>
        <v>0</v>
      </c>
      <c r="AB357" s="72" t="e">
        <f t="shared" si="406"/>
        <v>#REF!</v>
      </c>
      <c r="AD357" s="69"/>
      <c r="AF357" s="71">
        <v>344</v>
      </c>
      <c r="AG357" s="68">
        <f t="shared" si="422"/>
        <v>0</v>
      </c>
      <c r="AI357" s="68">
        <f t="shared" si="423"/>
        <v>0</v>
      </c>
      <c r="AK357" s="91"/>
      <c r="AM357" s="68">
        <f t="shared" si="424"/>
        <v>0</v>
      </c>
      <c r="AO357" s="72">
        <f t="shared" si="425"/>
        <v>0</v>
      </c>
      <c r="AQ357" s="72" t="e">
        <f t="shared" si="407"/>
        <v>#REF!</v>
      </c>
      <c r="AS357" s="69"/>
      <c r="AU357" s="71">
        <v>344</v>
      </c>
      <c r="AV357" s="68">
        <f t="shared" si="426"/>
        <v>0</v>
      </c>
      <c r="AX357" s="68">
        <f t="shared" si="427"/>
        <v>0</v>
      </c>
      <c r="AZ357" s="91"/>
      <c r="BB357" s="68">
        <f t="shared" si="428"/>
        <v>0</v>
      </c>
      <c r="BD357" s="72">
        <f t="shared" si="429"/>
        <v>0</v>
      </c>
      <c r="BF357" s="72" t="e">
        <f t="shared" si="408"/>
        <v>#REF!</v>
      </c>
      <c r="BG357" s="72"/>
      <c r="BH357" s="71">
        <v>344</v>
      </c>
      <c r="BI357" s="68">
        <f t="shared" si="430"/>
        <v>0</v>
      </c>
      <c r="BJ357" s="132"/>
      <c r="BK357" s="68">
        <f t="shared" si="431"/>
        <v>0</v>
      </c>
      <c r="BL357" s="132"/>
      <c r="BM357" s="91"/>
      <c r="BN357" s="132"/>
      <c r="BO357" s="68">
        <f t="shared" si="432"/>
        <v>0</v>
      </c>
      <c r="BP357" s="132"/>
      <c r="BQ357" s="72">
        <f t="shared" si="433"/>
        <v>0</v>
      </c>
      <c r="BR357" s="132"/>
      <c r="BS357" s="72">
        <f t="shared" si="409"/>
        <v>0</v>
      </c>
      <c r="BT357" s="72"/>
      <c r="BU357" s="326">
        <f t="shared" si="462"/>
        <v>0</v>
      </c>
      <c r="BV357" s="326">
        <f t="shared" si="434"/>
        <v>0</v>
      </c>
      <c r="BW357" s="326">
        <f t="shared" si="435"/>
        <v>0</v>
      </c>
      <c r="BX357" s="326">
        <f t="shared" si="436"/>
        <v>0</v>
      </c>
      <c r="BY357" s="326">
        <f t="shared" si="437"/>
        <v>0</v>
      </c>
      <c r="BZ357" s="326">
        <f t="shared" si="463"/>
        <v>0</v>
      </c>
      <c r="CA357" s="329">
        <f t="shared" si="438"/>
        <v>0</v>
      </c>
      <c r="CB357" s="132"/>
      <c r="CC357" s="71">
        <v>344</v>
      </c>
      <c r="CD357" s="68">
        <f t="shared" si="439"/>
        <v>0</v>
      </c>
      <c r="CE357" s="132"/>
      <c r="CF357" s="68">
        <f t="shared" si="440"/>
        <v>0</v>
      </c>
      <c r="CG357" s="132"/>
      <c r="CH357" s="91"/>
      <c r="CI357" s="132"/>
      <c r="CJ357" s="68">
        <f t="shared" si="441"/>
        <v>0</v>
      </c>
      <c r="CK357" s="132"/>
      <c r="CL357" s="72">
        <f t="shared" si="442"/>
        <v>0</v>
      </c>
      <c r="CM357" s="132"/>
      <c r="CN357" s="72">
        <f t="shared" si="410"/>
        <v>0</v>
      </c>
      <c r="CO357" s="132"/>
      <c r="CP357" s="326">
        <f t="shared" si="464"/>
        <v>0</v>
      </c>
      <c r="CQ357" s="326">
        <f t="shared" si="465"/>
        <v>0</v>
      </c>
      <c r="CR357" s="326">
        <f t="shared" si="466"/>
        <v>0</v>
      </c>
      <c r="CS357" s="326">
        <f t="shared" si="443"/>
        <v>0</v>
      </c>
      <c r="CT357" s="326">
        <f t="shared" si="444"/>
        <v>0</v>
      </c>
      <c r="CU357" s="326">
        <f t="shared" si="467"/>
        <v>0</v>
      </c>
      <c r="CV357" s="329">
        <f t="shared" si="445"/>
        <v>0</v>
      </c>
      <c r="CW357" s="69"/>
      <c r="CX357" s="71">
        <v>344</v>
      </c>
      <c r="CY357" s="68">
        <f t="shared" si="446"/>
        <v>0</v>
      </c>
      <c r="CZ357" s="132"/>
      <c r="DA357" s="68">
        <f t="shared" si="447"/>
        <v>0</v>
      </c>
      <c r="DB357" s="132"/>
      <c r="DC357" s="91"/>
      <c r="DD357" s="132"/>
      <c r="DE357" s="68">
        <f t="shared" si="448"/>
        <v>0</v>
      </c>
      <c r="DF357" s="132"/>
      <c r="DG357" s="72">
        <f t="shared" si="449"/>
        <v>0</v>
      </c>
      <c r="DH357" s="132"/>
      <c r="DI357" s="72">
        <f t="shared" si="411"/>
        <v>0</v>
      </c>
      <c r="DJ357" s="72"/>
      <c r="DK357" s="326">
        <f t="shared" si="468"/>
        <v>0</v>
      </c>
      <c r="DL357" s="326">
        <f t="shared" si="469"/>
        <v>0</v>
      </c>
      <c r="DM357" s="326">
        <f t="shared" si="450"/>
        <v>0</v>
      </c>
      <c r="DN357" s="326">
        <f t="shared" si="451"/>
        <v>0</v>
      </c>
      <c r="DO357" s="326">
        <f t="shared" si="452"/>
        <v>0</v>
      </c>
      <c r="DP357" s="326">
        <f t="shared" si="470"/>
        <v>0</v>
      </c>
      <c r="DQ357" s="329">
        <f t="shared" si="471"/>
        <v>0</v>
      </c>
      <c r="DR357" s="72"/>
      <c r="DS357" s="372">
        <v>344</v>
      </c>
      <c r="DT357" s="68">
        <f t="shared" si="453"/>
        <v>0</v>
      </c>
      <c r="DV357" s="68">
        <f t="shared" si="454"/>
        <v>0</v>
      </c>
      <c r="DX357" s="91"/>
      <c r="DZ357" s="68">
        <f t="shared" si="455"/>
        <v>0</v>
      </c>
      <c r="EA357" s="132"/>
      <c r="EB357" s="72">
        <f t="shared" si="456"/>
        <v>0</v>
      </c>
      <c r="EC357" s="132"/>
      <c r="ED357" s="72">
        <f t="shared" si="412"/>
        <v>0</v>
      </c>
      <c r="EF357" s="364">
        <f t="shared" si="472"/>
        <v>0</v>
      </c>
      <c r="EG357" s="95">
        <f t="shared" si="473"/>
        <v>0</v>
      </c>
      <c r="EH357" s="379">
        <f>(INDEX('30 year Cash Flow'!$H$50:$AK$50,1,'Monthly Loan Amortization'!A357)/12)*$DV$9</f>
        <v>0</v>
      </c>
      <c r="EI357" s="326">
        <f t="shared" si="474"/>
        <v>0</v>
      </c>
      <c r="EJ357" s="326">
        <f t="shared" si="400"/>
        <v>0</v>
      </c>
      <c r="EK357" s="326">
        <f t="shared" si="475"/>
        <v>0</v>
      </c>
      <c r="EL357" s="329">
        <f t="shared" si="403"/>
        <v>0</v>
      </c>
      <c r="EM357" s="329"/>
      <c r="EN357" s="372">
        <v>344</v>
      </c>
      <c r="EO357" s="95">
        <f t="shared" si="457"/>
        <v>0</v>
      </c>
      <c r="EP357" s="132"/>
      <c r="EQ357" s="95">
        <f t="shared" si="458"/>
        <v>0</v>
      </c>
      <c r="ER357" s="132"/>
      <c r="ES357" s="91"/>
      <c r="ET357" s="132"/>
      <c r="EU357" s="95">
        <f t="shared" si="459"/>
        <v>0</v>
      </c>
      <c r="EV357" s="132"/>
      <c r="EW357" s="327">
        <f t="shared" si="460"/>
        <v>0</v>
      </c>
      <c r="EX357" s="132"/>
      <c r="EY357" s="327">
        <f t="shared" si="413"/>
        <v>0</v>
      </c>
      <c r="EZ357" s="132"/>
      <c r="FA357" s="364">
        <f t="shared" si="476"/>
        <v>0</v>
      </c>
      <c r="FB357" s="95">
        <f t="shared" si="477"/>
        <v>0</v>
      </c>
      <c r="FC357" s="379">
        <f>(INDEX('30 year Cash Flow'!$H$50:$AK$50,1,'Monthly Loan Amortization'!A357)/12)*$EQ$9</f>
        <v>0</v>
      </c>
      <c r="FD357" s="326">
        <f t="shared" si="401"/>
        <v>0</v>
      </c>
      <c r="FE357" s="326">
        <f t="shared" si="402"/>
        <v>0</v>
      </c>
      <c r="FF357" s="326">
        <f t="shared" si="478"/>
        <v>0</v>
      </c>
      <c r="FG357" s="329">
        <f t="shared" si="404"/>
        <v>0</v>
      </c>
    </row>
    <row r="358" spans="1:163" x14ac:dyDescent="0.25">
      <c r="A358" s="132">
        <f t="shared" si="461"/>
        <v>29</v>
      </c>
      <c r="B358" s="71">
        <v>345</v>
      </c>
      <c r="C358" s="68">
        <f t="shared" si="414"/>
        <v>0</v>
      </c>
      <c r="E358" s="68">
        <f t="shared" si="415"/>
        <v>0</v>
      </c>
      <c r="G358" s="91"/>
      <c r="I358" s="68">
        <f t="shared" si="416"/>
        <v>0</v>
      </c>
      <c r="K358" s="72">
        <f t="shared" si="417"/>
        <v>0</v>
      </c>
      <c r="M358" s="72">
        <f t="shared" si="405"/>
        <v>0</v>
      </c>
      <c r="N358" s="66"/>
      <c r="O358" s="69"/>
      <c r="Q358" s="71">
        <v>345</v>
      </c>
      <c r="R358" s="68">
        <f t="shared" si="418"/>
        <v>0</v>
      </c>
      <c r="T358" s="68">
        <f t="shared" si="419"/>
        <v>0</v>
      </c>
      <c r="V358" s="91"/>
      <c r="X358" s="68">
        <f t="shared" si="420"/>
        <v>0</v>
      </c>
      <c r="Z358" s="72">
        <f t="shared" si="421"/>
        <v>0</v>
      </c>
      <c r="AB358" s="72" t="e">
        <f t="shared" si="406"/>
        <v>#REF!</v>
      </c>
      <c r="AD358" s="69"/>
      <c r="AF358" s="71">
        <v>345</v>
      </c>
      <c r="AG358" s="68">
        <f t="shared" si="422"/>
        <v>0</v>
      </c>
      <c r="AI358" s="68">
        <f t="shared" si="423"/>
        <v>0</v>
      </c>
      <c r="AK358" s="91"/>
      <c r="AM358" s="68">
        <f t="shared" si="424"/>
        <v>0</v>
      </c>
      <c r="AO358" s="72">
        <f t="shared" si="425"/>
        <v>0</v>
      </c>
      <c r="AQ358" s="72" t="e">
        <f t="shared" si="407"/>
        <v>#REF!</v>
      </c>
      <c r="AS358" s="69"/>
      <c r="AU358" s="71">
        <v>345</v>
      </c>
      <c r="AV358" s="68">
        <f t="shared" si="426"/>
        <v>0</v>
      </c>
      <c r="AX358" s="68">
        <f t="shared" si="427"/>
        <v>0</v>
      </c>
      <c r="AZ358" s="91"/>
      <c r="BB358" s="68">
        <f t="shared" si="428"/>
        <v>0</v>
      </c>
      <c r="BD358" s="72">
        <f t="shared" si="429"/>
        <v>0</v>
      </c>
      <c r="BF358" s="72" t="e">
        <f t="shared" si="408"/>
        <v>#REF!</v>
      </c>
      <c r="BG358" s="72"/>
      <c r="BH358" s="71">
        <v>345</v>
      </c>
      <c r="BI358" s="68">
        <f t="shared" si="430"/>
        <v>0</v>
      </c>
      <c r="BJ358" s="132"/>
      <c r="BK358" s="68">
        <f t="shared" si="431"/>
        <v>0</v>
      </c>
      <c r="BL358" s="132"/>
      <c r="BM358" s="91"/>
      <c r="BN358" s="132"/>
      <c r="BO358" s="68">
        <f t="shared" si="432"/>
        <v>0</v>
      </c>
      <c r="BP358" s="132"/>
      <c r="BQ358" s="72">
        <f t="shared" si="433"/>
        <v>0</v>
      </c>
      <c r="BR358" s="132"/>
      <c r="BS358" s="72">
        <f t="shared" si="409"/>
        <v>0</v>
      </c>
      <c r="BT358" s="72"/>
      <c r="BU358" s="326">
        <f t="shared" si="462"/>
        <v>0</v>
      </c>
      <c r="BV358" s="326">
        <f t="shared" si="434"/>
        <v>0</v>
      </c>
      <c r="BW358" s="326">
        <f t="shared" si="435"/>
        <v>0</v>
      </c>
      <c r="BX358" s="326">
        <f t="shared" si="436"/>
        <v>0</v>
      </c>
      <c r="BY358" s="326">
        <f t="shared" si="437"/>
        <v>0</v>
      </c>
      <c r="BZ358" s="326">
        <f t="shared" si="463"/>
        <v>0</v>
      </c>
      <c r="CA358" s="329">
        <f t="shared" si="438"/>
        <v>0</v>
      </c>
      <c r="CB358" s="132"/>
      <c r="CC358" s="71">
        <v>345</v>
      </c>
      <c r="CD358" s="68">
        <f t="shared" si="439"/>
        <v>0</v>
      </c>
      <c r="CE358" s="132"/>
      <c r="CF358" s="68">
        <f t="shared" si="440"/>
        <v>0</v>
      </c>
      <c r="CG358" s="132"/>
      <c r="CH358" s="91"/>
      <c r="CI358" s="132"/>
      <c r="CJ358" s="68">
        <f t="shared" si="441"/>
        <v>0</v>
      </c>
      <c r="CK358" s="132"/>
      <c r="CL358" s="72">
        <f t="shared" si="442"/>
        <v>0</v>
      </c>
      <c r="CM358" s="132"/>
      <c r="CN358" s="72">
        <f t="shared" si="410"/>
        <v>0</v>
      </c>
      <c r="CO358" s="132"/>
      <c r="CP358" s="326">
        <f t="shared" si="464"/>
        <v>0</v>
      </c>
      <c r="CQ358" s="326">
        <f t="shared" si="465"/>
        <v>0</v>
      </c>
      <c r="CR358" s="326">
        <f t="shared" si="466"/>
        <v>0</v>
      </c>
      <c r="CS358" s="326">
        <f t="shared" si="443"/>
        <v>0</v>
      </c>
      <c r="CT358" s="326">
        <f t="shared" si="444"/>
        <v>0</v>
      </c>
      <c r="CU358" s="326">
        <f t="shared" si="467"/>
        <v>0</v>
      </c>
      <c r="CV358" s="329">
        <f t="shared" si="445"/>
        <v>0</v>
      </c>
      <c r="CW358" s="69"/>
      <c r="CX358" s="71">
        <v>345</v>
      </c>
      <c r="CY358" s="68">
        <f t="shared" si="446"/>
        <v>0</v>
      </c>
      <c r="CZ358" s="132"/>
      <c r="DA358" s="68">
        <f t="shared" si="447"/>
        <v>0</v>
      </c>
      <c r="DB358" s="132"/>
      <c r="DC358" s="91"/>
      <c r="DD358" s="132"/>
      <c r="DE358" s="68">
        <f t="shared" si="448"/>
        <v>0</v>
      </c>
      <c r="DF358" s="132"/>
      <c r="DG358" s="72">
        <f t="shared" si="449"/>
        <v>0</v>
      </c>
      <c r="DH358" s="132"/>
      <c r="DI358" s="72">
        <f t="shared" si="411"/>
        <v>0</v>
      </c>
      <c r="DJ358" s="72"/>
      <c r="DK358" s="326">
        <f t="shared" si="468"/>
        <v>0</v>
      </c>
      <c r="DL358" s="326">
        <f t="shared" si="469"/>
        <v>0</v>
      </c>
      <c r="DM358" s="326">
        <f t="shared" si="450"/>
        <v>0</v>
      </c>
      <c r="DN358" s="326">
        <f t="shared" si="451"/>
        <v>0</v>
      </c>
      <c r="DO358" s="326">
        <f t="shared" si="452"/>
        <v>0</v>
      </c>
      <c r="DP358" s="326">
        <f t="shared" si="470"/>
        <v>0</v>
      </c>
      <c r="DQ358" s="329">
        <f t="shared" si="471"/>
        <v>0</v>
      </c>
      <c r="DR358" s="72"/>
      <c r="DS358" s="372">
        <v>345</v>
      </c>
      <c r="DT358" s="68">
        <f t="shared" si="453"/>
        <v>0</v>
      </c>
      <c r="DV358" s="68">
        <f t="shared" si="454"/>
        <v>0</v>
      </c>
      <c r="DX358" s="91"/>
      <c r="DZ358" s="68">
        <f t="shared" si="455"/>
        <v>0</v>
      </c>
      <c r="EA358" s="132"/>
      <c r="EB358" s="72">
        <f t="shared" si="456"/>
        <v>0</v>
      </c>
      <c r="EC358" s="132"/>
      <c r="ED358" s="72">
        <f t="shared" si="412"/>
        <v>0</v>
      </c>
      <c r="EF358" s="364">
        <f t="shared" si="472"/>
        <v>0</v>
      </c>
      <c r="EG358" s="95">
        <f t="shared" si="473"/>
        <v>0</v>
      </c>
      <c r="EH358" s="379">
        <f>(INDEX('30 year Cash Flow'!$H$50:$AK$50,1,'Monthly Loan Amortization'!A358)/12)*$DV$9</f>
        <v>0</v>
      </c>
      <c r="EI358" s="326">
        <f t="shared" si="474"/>
        <v>0</v>
      </c>
      <c r="EJ358" s="326">
        <f t="shared" si="400"/>
        <v>0</v>
      </c>
      <c r="EK358" s="326">
        <f t="shared" si="475"/>
        <v>0</v>
      </c>
      <c r="EL358" s="329">
        <f t="shared" si="403"/>
        <v>0</v>
      </c>
      <c r="EM358" s="329"/>
      <c r="EN358" s="372">
        <v>345</v>
      </c>
      <c r="EO358" s="95">
        <f t="shared" si="457"/>
        <v>0</v>
      </c>
      <c r="EP358" s="132"/>
      <c r="EQ358" s="95">
        <f t="shared" si="458"/>
        <v>0</v>
      </c>
      <c r="ER358" s="132"/>
      <c r="ES358" s="91"/>
      <c r="ET358" s="132"/>
      <c r="EU358" s="95">
        <f t="shared" si="459"/>
        <v>0</v>
      </c>
      <c r="EV358" s="132"/>
      <c r="EW358" s="327">
        <f t="shared" si="460"/>
        <v>0</v>
      </c>
      <c r="EX358" s="132"/>
      <c r="EY358" s="327">
        <f t="shared" si="413"/>
        <v>0</v>
      </c>
      <c r="EZ358" s="132"/>
      <c r="FA358" s="364">
        <f t="shared" si="476"/>
        <v>0</v>
      </c>
      <c r="FB358" s="95">
        <f t="shared" si="477"/>
        <v>0</v>
      </c>
      <c r="FC358" s="379">
        <f>(INDEX('30 year Cash Flow'!$H$50:$AK$50,1,'Monthly Loan Amortization'!A358)/12)*$EQ$9</f>
        <v>0</v>
      </c>
      <c r="FD358" s="326">
        <f t="shared" si="401"/>
        <v>0</v>
      </c>
      <c r="FE358" s="326">
        <f t="shared" si="402"/>
        <v>0</v>
      </c>
      <c r="FF358" s="326">
        <f t="shared" si="478"/>
        <v>0</v>
      </c>
      <c r="FG358" s="329">
        <f t="shared" si="404"/>
        <v>0</v>
      </c>
    </row>
    <row r="359" spans="1:163" x14ac:dyDescent="0.25">
      <c r="A359" s="132">
        <f t="shared" si="461"/>
        <v>29</v>
      </c>
      <c r="B359" s="71">
        <v>346</v>
      </c>
      <c r="C359" s="68">
        <f t="shared" si="414"/>
        <v>0</v>
      </c>
      <c r="E359" s="68">
        <f t="shared" si="415"/>
        <v>0</v>
      </c>
      <c r="G359" s="91"/>
      <c r="I359" s="68">
        <f t="shared" si="416"/>
        <v>0</v>
      </c>
      <c r="K359" s="72">
        <f t="shared" si="417"/>
        <v>0</v>
      </c>
      <c r="M359" s="72">
        <f t="shared" si="405"/>
        <v>0</v>
      </c>
      <c r="N359" s="66"/>
      <c r="O359" s="69"/>
      <c r="Q359" s="71">
        <v>346</v>
      </c>
      <c r="R359" s="68">
        <f t="shared" si="418"/>
        <v>0</v>
      </c>
      <c r="T359" s="68">
        <f t="shared" si="419"/>
        <v>0</v>
      </c>
      <c r="V359" s="91"/>
      <c r="X359" s="68">
        <f t="shared" si="420"/>
        <v>0</v>
      </c>
      <c r="Z359" s="72">
        <f t="shared" si="421"/>
        <v>0</v>
      </c>
      <c r="AB359" s="72" t="e">
        <f t="shared" si="406"/>
        <v>#REF!</v>
      </c>
      <c r="AD359" s="69"/>
      <c r="AF359" s="71">
        <v>346</v>
      </c>
      <c r="AG359" s="68">
        <f t="shared" si="422"/>
        <v>0</v>
      </c>
      <c r="AI359" s="68">
        <f t="shared" si="423"/>
        <v>0</v>
      </c>
      <c r="AK359" s="91"/>
      <c r="AM359" s="68">
        <f t="shared" si="424"/>
        <v>0</v>
      </c>
      <c r="AO359" s="72">
        <f t="shared" si="425"/>
        <v>0</v>
      </c>
      <c r="AQ359" s="72" t="e">
        <f t="shared" si="407"/>
        <v>#REF!</v>
      </c>
      <c r="AS359" s="69"/>
      <c r="AU359" s="71">
        <v>346</v>
      </c>
      <c r="AV359" s="68">
        <f t="shared" si="426"/>
        <v>0</v>
      </c>
      <c r="AX359" s="68">
        <f t="shared" si="427"/>
        <v>0</v>
      </c>
      <c r="AZ359" s="91"/>
      <c r="BB359" s="68">
        <f t="shared" si="428"/>
        <v>0</v>
      </c>
      <c r="BD359" s="72">
        <f t="shared" si="429"/>
        <v>0</v>
      </c>
      <c r="BF359" s="72" t="e">
        <f t="shared" si="408"/>
        <v>#REF!</v>
      </c>
      <c r="BG359" s="72"/>
      <c r="BH359" s="71">
        <v>346</v>
      </c>
      <c r="BI359" s="68">
        <f t="shared" si="430"/>
        <v>0</v>
      </c>
      <c r="BJ359" s="132"/>
      <c r="BK359" s="68">
        <f t="shared" si="431"/>
        <v>0</v>
      </c>
      <c r="BL359" s="132"/>
      <c r="BM359" s="91"/>
      <c r="BN359" s="132"/>
      <c r="BO359" s="68">
        <f t="shared" si="432"/>
        <v>0</v>
      </c>
      <c r="BP359" s="132"/>
      <c r="BQ359" s="72">
        <f t="shared" si="433"/>
        <v>0</v>
      </c>
      <c r="BR359" s="132"/>
      <c r="BS359" s="72">
        <f t="shared" si="409"/>
        <v>0</v>
      </c>
      <c r="BT359" s="72"/>
      <c r="BU359" s="326">
        <f t="shared" si="462"/>
        <v>0</v>
      </c>
      <c r="BV359" s="326">
        <f t="shared" si="434"/>
        <v>0</v>
      </c>
      <c r="BW359" s="326">
        <f t="shared" si="435"/>
        <v>0</v>
      </c>
      <c r="BX359" s="326">
        <f t="shared" si="436"/>
        <v>0</v>
      </c>
      <c r="BY359" s="326">
        <f t="shared" si="437"/>
        <v>0</v>
      </c>
      <c r="BZ359" s="326">
        <f t="shared" si="463"/>
        <v>0</v>
      </c>
      <c r="CA359" s="329">
        <f t="shared" si="438"/>
        <v>0</v>
      </c>
      <c r="CB359" s="132"/>
      <c r="CC359" s="71">
        <v>346</v>
      </c>
      <c r="CD359" s="68">
        <f t="shared" si="439"/>
        <v>0</v>
      </c>
      <c r="CE359" s="132"/>
      <c r="CF359" s="68">
        <f t="shared" si="440"/>
        <v>0</v>
      </c>
      <c r="CG359" s="132"/>
      <c r="CH359" s="91"/>
      <c r="CI359" s="132"/>
      <c r="CJ359" s="68">
        <f t="shared" si="441"/>
        <v>0</v>
      </c>
      <c r="CK359" s="132"/>
      <c r="CL359" s="72">
        <f t="shared" si="442"/>
        <v>0</v>
      </c>
      <c r="CM359" s="132"/>
      <c r="CN359" s="72">
        <f t="shared" si="410"/>
        <v>0</v>
      </c>
      <c r="CO359" s="132"/>
      <c r="CP359" s="326">
        <f t="shared" si="464"/>
        <v>0</v>
      </c>
      <c r="CQ359" s="326">
        <f t="shared" si="465"/>
        <v>0</v>
      </c>
      <c r="CR359" s="326">
        <f t="shared" si="466"/>
        <v>0</v>
      </c>
      <c r="CS359" s="326">
        <f t="shared" si="443"/>
        <v>0</v>
      </c>
      <c r="CT359" s="326">
        <f t="shared" si="444"/>
        <v>0</v>
      </c>
      <c r="CU359" s="326">
        <f t="shared" si="467"/>
        <v>0</v>
      </c>
      <c r="CV359" s="329">
        <f t="shared" si="445"/>
        <v>0</v>
      </c>
      <c r="CW359" s="69"/>
      <c r="CX359" s="71">
        <v>346</v>
      </c>
      <c r="CY359" s="68">
        <f t="shared" si="446"/>
        <v>0</v>
      </c>
      <c r="CZ359" s="132"/>
      <c r="DA359" s="68">
        <f t="shared" si="447"/>
        <v>0</v>
      </c>
      <c r="DB359" s="132"/>
      <c r="DC359" s="91"/>
      <c r="DD359" s="132"/>
      <c r="DE359" s="68">
        <f t="shared" si="448"/>
        <v>0</v>
      </c>
      <c r="DF359" s="132"/>
      <c r="DG359" s="72">
        <f t="shared" si="449"/>
        <v>0</v>
      </c>
      <c r="DH359" s="132"/>
      <c r="DI359" s="72">
        <f t="shared" si="411"/>
        <v>0</v>
      </c>
      <c r="DJ359" s="72"/>
      <c r="DK359" s="326">
        <f t="shared" si="468"/>
        <v>0</v>
      </c>
      <c r="DL359" s="326">
        <f t="shared" si="469"/>
        <v>0</v>
      </c>
      <c r="DM359" s="326">
        <f t="shared" si="450"/>
        <v>0</v>
      </c>
      <c r="DN359" s="326">
        <f t="shared" si="451"/>
        <v>0</v>
      </c>
      <c r="DO359" s="326">
        <f t="shared" si="452"/>
        <v>0</v>
      </c>
      <c r="DP359" s="326">
        <f t="shared" si="470"/>
        <v>0</v>
      </c>
      <c r="DQ359" s="329">
        <f t="shared" si="471"/>
        <v>0</v>
      </c>
      <c r="DR359" s="72"/>
      <c r="DS359" s="372">
        <v>346</v>
      </c>
      <c r="DT359" s="68">
        <f t="shared" si="453"/>
        <v>0</v>
      </c>
      <c r="DV359" s="68">
        <f t="shared" si="454"/>
        <v>0</v>
      </c>
      <c r="DX359" s="91"/>
      <c r="DZ359" s="68">
        <f t="shared" si="455"/>
        <v>0</v>
      </c>
      <c r="EA359" s="132"/>
      <c r="EB359" s="72">
        <f t="shared" si="456"/>
        <v>0</v>
      </c>
      <c r="EC359" s="132"/>
      <c r="ED359" s="72">
        <f t="shared" si="412"/>
        <v>0</v>
      </c>
      <c r="EF359" s="364">
        <f t="shared" si="472"/>
        <v>0</v>
      </c>
      <c r="EG359" s="95">
        <f t="shared" si="473"/>
        <v>0</v>
      </c>
      <c r="EH359" s="379">
        <f>(INDEX('30 year Cash Flow'!$H$50:$AK$50,1,'Monthly Loan Amortization'!A359)/12)*$DV$9</f>
        <v>0</v>
      </c>
      <c r="EI359" s="326">
        <f t="shared" si="474"/>
        <v>0</v>
      </c>
      <c r="EJ359" s="326">
        <f t="shared" ref="EJ359:EJ373" si="479">IF(EH359&gt;EG359,EH359-EG359,0)</f>
        <v>0</v>
      </c>
      <c r="EK359" s="326">
        <f t="shared" si="475"/>
        <v>0</v>
      </c>
      <c r="EL359" s="329">
        <f t="shared" si="403"/>
        <v>0</v>
      </c>
      <c r="EM359" s="329"/>
      <c r="EN359" s="372">
        <v>346</v>
      </c>
      <c r="EO359" s="95">
        <f t="shared" si="457"/>
        <v>0</v>
      </c>
      <c r="EP359" s="132"/>
      <c r="EQ359" s="95">
        <f t="shared" si="458"/>
        <v>0</v>
      </c>
      <c r="ER359" s="132"/>
      <c r="ES359" s="91"/>
      <c r="ET359" s="132"/>
      <c r="EU359" s="95">
        <f t="shared" si="459"/>
        <v>0</v>
      </c>
      <c r="EV359" s="132"/>
      <c r="EW359" s="327">
        <f t="shared" si="460"/>
        <v>0</v>
      </c>
      <c r="EX359" s="132"/>
      <c r="EY359" s="327">
        <f t="shared" si="413"/>
        <v>0</v>
      </c>
      <c r="EZ359" s="132"/>
      <c r="FA359" s="364">
        <f t="shared" si="476"/>
        <v>0</v>
      </c>
      <c r="FB359" s="95">
        <f t="shared" si="477"/>
        <v>0</v>
      </c>
      <c r="FC359" s="379">
        <f>(INDEX('30 year Cash Flow'!$H$50:$AK$50,1,'Monthly Loan Amortization'!A359)/12)*$EQ$9</f>
        <v>0</v>
      </c>
      <c r="FD359" s="326">
        <f t="shared" ref="FD359:FD373" si="480">IF(FC359&lt;=FB359,FC359,FB359)</f>
        <v>0</v>
      </c>
      <c r="FE359" s="326">
        <f t="shared" ref="FE359:FE373" si="481">IF(FC359&gt;FB359,FC359-FB359,0)</f>
        <v>0</v>
      </c>
      <c r="FF359" s="326">
        <f t="shared" si="478"/>
        <v>0</v>
      </c>
      <c r="FG359" s="329">
        <f t="shared" si="404"/>
        <v>0</v>
      </c>
    </row>
    <row r="360" spans="1:163" x14ac:dyDescent="0.25">
      <c r="A360" s="132">
        <f t="shared" si="461"/>
        <v>29</v>
      </c>
      <c r="B360" s="71">
        <v>347</v>
      </c>
      <c r="C360" s="68">
        <f t="shared" si="414"/>
        <v>0</v>
      </c>
      <c r="E360" s="68">
        <f t="shared" si="415"/>
        <v>0</v>
      </c>
      <c r="G360" s="91"/>
      <c r="I360" s="68">
        <f t="shared" si="416"/>
        <v>0</v>
      </c>
      <c r="K360" s="72">
        <f t="shared" si="417"/>
        <v>0</v>
      </c>
      <c r="M360" s="72">
        <f t="shared" si="405"/>
        <v>0</v>
      </c>
      <c r="N360" s="66"/>
      <c r="O360" s="69"/>
      <c r="Q360" s="71">
        <v>347</v>
      </c>
      <c r="R360" s="68">
        <f t="shared" si="418"/>
        <v>0</v>
      </c>
      <c r="T360" s="68">
        <f t="shared" si="419"/>
        <v>0</v>
      </c>
      <c r="V360" s="91"/>
      <c r="X360" s="68">
        <f t="shared" si="420"/>
        <v>0</v>
      </c>
      <c r="Z360" s="72">
        <f t="shared" si="421"/>
        <v>0</v>
      </c>
      <c r="AB360" s="72" t="e">
        <f t="shared" si="406"/>
        <v>#REF!</v>
      </c>
      <c r="AD360" s="69"/>
      <c r="AF360" s="71">
        <v>347</v>
      </c>
      <c r="AG360" s="68">
        <f t="shared" si="422"/>
        <v>0</v>
      </c>
      <c r="AI360" s="68">
        <f t="shared" si="423"/>
        <v>0</v>
      </c>
      <c r="AK360" s="91"/>
      <c r="AM360" s="68">
        <f t="shared" si="424"/>
        <v>0</v>
      </c>
      <c r="AO360" s="72">
        <f t="shared" si="425"/>
        <v>0</v>
      </c>
      <c r="AQ360" s="72" t="e">
        <f t="shared" si="407"/>
        <v>#REF!</v>
      </c>
      <c r="AS360" s="69"/>
      <c r="AU360" s="71">
        <v>347</v>
      </c>
      <c r="AV360" s="68">
        <f t="shared" si="426"/>
        <v>0</v>
      </c>
      <c r="AX360" s="68">
        <f t="shared" si="427"/>
        <v>0</v>
      </c>
      <c r="AZ360" s="91"/>
      <c r="BB360" s="68">
        <f t="shared" si="428"/>
        <v>0</v>
      </c>
      <c r="BD360" s="72">
        <f t="shared" si="429"/>
        <v>0</v>
      </c>
      <c r="BF360" s="72" t="e">
        <f t="shared" si="408"/>
        <v>#REF!</v>
      </c>
      <c r="BG360" s="72"/>
      <c r="BH360" s="71">
        <v>347</v>
      </c>
      <c r="BI360" s="68">
        <f t="shared" si="430"/>
        <v>0</v>
      </c>
      <c r="BJ360" s="132"/>
      <c r="BK360" s="68">
        <f t="shared" si="431"/>
        <v>0</v>
      </c>
      <c r="BL360" s="132"/>
      <c r="BM360" s="91"/>
      <c r="BN360" s="132"/>
      <c r="BO360" s="68">
        <f t="shared" si="432"/>
        <v>0</v>
      </c>
      <c r="BP360" s="132"/>
      <c r="BQ360" s="72">
        <f t="shared" si="433"/>
        <v>0</v>
      </c>
      <c r="BR360" s="132"/>
      <c r="BS360" s="72">
        <f t="shared" si="409"/>
        <v>0</v>
      </c>
      <c r="BT360" s="72"/>
      <c r="BU360" s="326">
        <f t="shared" si="462"/>
        <v>0</v>
      </c>
      <c r="BV360" s="326">
        <f t="shared" si="434"/>
        <v>0</v>
      </c>
      <c r="BW360" s="326">
        <f t="shared" si="435"/>
        <v>0</v>
      </c>
      <c r="BX360" s="326">
        <f t="shared" si="436"/>
        <v>0</v>
      </c>
      <c r="BY360" s="326">
        <f t="shared" si="437"/>
        <v>0</v>
      </c>
      <c r="BZ360" s="326">
        <f t="shared" si="463"/>
        <v>0</v>
      </c>
      <c r="CA360" s="329">
        <f t="shared" si="438"/>
        <v>0</v>
      </c>
      <c r="CB360" s="132"/>
      <c r="CC360" s="71">
        <v>347</v>
      </c>
      <c r="CD360" s="68">
        <f t="shared" si="439"/>
        <v>0</v>
      </c>
      <c r="CE360" s="132"/>
      <c r="CF360" s="68">
        <f t="shared" si="440"/>
        <v>0</v>
      </c>
      <c r="CG360" s="132"/>
      <c r="CH360" s="91"/>
      <c r="CI360" s="132"/>
      <c r="CJ360" s="68">
        <f t="shared" si="441"/>
        <v>0</v>
      </c>
      <c r="CK360" s="132"/>
      <c r="CL360" s="72">
        <f t="shared" si="442"/>
        <v>0</v>
      </c>
      <c r="CM360" s="132"/>
      <c r="CN360" s="72">
        <f t="shared" si="410"/>
        <v>0</v>
      </c>
      <c r="CO360" s="132"/>
      <c r="CP360" s="326">
        <f t="shared" si="464"/>
        <v>0</v>
      </c>
      <c r="CQ360" s="326">
        <f t="shared" si="465"/>
        <v>0</v>
      </c>
      <c r="CR360" s="326">
        <f t="shared" si="466"/>
        <v>0</v>
      </c>
      <c r="CS360" s="326">
        <f t="shared" si="443"/>
        <v>0</v>
      </c>
      <c r="CT360" s="326">
        <f t="shared" si="444"/>
        <v>0</v>
      </c>
      <c r="CU360" s="326">
        <f t="shared" si="467"/>
        <v>0</v>
      </c>
      <c r="CV360" s="329">
        <f t="shared" si="445"/>
        <v>0</v>
      </c>
      <c r="CW360" s="69"/>
      <c r="CX360" s="71">
        <v>347</v>
      </c>
      <c r="CY360" s="68">
        <f t="shared" si="446"/>
        <v>0</v>
      </c>
      <c r="CZ360" s="132"/>
      <c r="DA360" s="68">
        <f t="shared" si="447"/>
        <v>0</v>
      </c>
      <c r="DB360" s="132"/>
      <c r="DC360" s="91"/>
      <c r="DD360" s="132"/>
      <c r="DE360" s="68">
        <f t="shared" si="448"/>
        <v>0</v>
      </c>
      <c r="DF360" s="132"/>
      <c r="DG360" s="72">
        <f t="shared" si="449"/>
        <v>0</v>
      </c>
      <c r="DH360" s="132"/>
      <c r="DI360" s="72">
        <f t="shared" si="411"/>
        <v>0</v>
      </c>
      <c r="DJ360" s="72"/>
      <c r="DK360" s="326">
        <f t="shared" si="468"/>
        <v>0</v>
      </c>
      <c r="DL360" s="326">
        <f t="shared" si="469"/>
        <v>0</v>
      </c>
      <c r="DM360" s="326">
        <f t="shared" si="450"/>
        <v>0</v>
      </c>
      <c r="DN360" s="326">
        <f t="shared" si="451"/>
        <v>0</v>
      </c>
      <c r="DO360" s="326">
        <f t="shared" si="452"/>
        <v>0</v>
      </c>
      <c r="DP360" s="326">
        <f t="shared" si="470"/>
        <v>0</v>
      </c>
      <c r="DQ360" s="329">
        <f t="shared" si="471"/>
        <v>0</v>
      </c>
      <c r="DR360" s="72"/>
      <c r="DS360" s="372">
        <v>347</v>
      </c>
      <c r="DT360" s="68">
        <f t="shared" si="453"/>
        <v>0</v>
      </c>
      <c r="DV360" s="68">
        <f t="shared" si="454"/>
        <v>0</v>
      </c>
      <c r="DX360" s="91"/>
      <c r="DZ360" s="68">
        <f t="shared" si="455"/>
        <v>0</v>
      </c>
      <c r="EA360" s="132"/>
      <c r="EB360" s="72">
        <f t="shared" si="456"/>
        <v>0</v>
      </c>
      <c r="EC360" s="132"/>
      <c r="ED360" s="72">
        <f t="shared" si="412"/>
        <v>0</v>
      </c>
      <c r="EF360" s="364">
        <f t="shared" si="472"/>
        <v>0</v>
      </c>
      <c r="EG360" s="95">
        <f t="shared" si="473"/>
        <v>0</v>
      </c>
      <c r="EH360" s="379">
        <f>(INDEX('30 year Cash Flow'!$H$50:$AK$50,1,'Monthly Loan Amortization'!A360)/12)*$DV$9</f>
        <v>0</v>
      </c>
      <c r="EI360" s="326">
        <f t="shared" si="474"/>
        <v>0</v>
      </c>
      <c r="EJ360" s="326">
        <f t="shared" si="479"/>
        <v>0</v>
      </c>
      <c r="EK360" s="326">
        <f t="shared" si="475"/>
        <v>0</v>
      </c>
      <c r="EL360" s="329">
        <f t="shared" si="403"/>
        <v>0</v>
      </c>
      <c r="EM360" s="329"/>
      <c r="EN360" s="372">
        <v>347</v>
      </c>
      <c r="EO360" s="95">
        <f t="shared" si="457"/>
        <v>0</v>
      </c>
      <c r="EP360" s="132"/>
      <c r="EQ360" s="95">
        <f t="shared" si="458"/>
        <v>0</v>
      </c>
      <c r="ER360" s="132"/>
      <c r="ES360" s="91"/>
      <c r="ET360" s="132"/>
      <c r="EU360" s="95">
        <f t="shared" si="459"/>
        <v>0</v>
      </c>
      <c r="EV360" s="132"/>
      <c r="EW360" s="327">
        <f t="shared" si="460"/>
        <v>0</v>
      </c>
      <c r="EX360" s="132"/>
      <c r="EY360" s="327">
        <f t="shared" si="413"/>
        <v>0</v>
      </c>
      <c r="EZ360" s="132"/>
      <c r="FA360" s="364">
        <f t="shared" si="476"/>
        <v>0</v>
      </c>
      <c r="FB360" s="95">
        <f t="shared" si="477"/>
        <v>0</v>
      </c>
      <c r="FC360" s="379">
        <f>(INDEX('30 year Cash Flow'!$H$50:$AK$50,1,'Monthly Loan Amortization'!A360)/12)*$EQ$9</f>
        <v>0</v>
      </c>
      <c r="FD360" s="326">
        <f t="shared" si="480"/>
        <v>0</v>
      </c>
      <c r="FE360" s="326">
        <f t="shared" si="481"/>
        <v>0</v>
      </c>
      <c r="FF360" s="326">
        <f t="shared" si="478"/>
        <v>0</v>
      </c>
      <c r="FG360" s="329">
        <f t="shared" si="404"/>
        <v>0</v>
      </c>
    </row>
    <row r="361" spans="1:163" x14ac:dyDescent="0.25">
      <c r="A361" s="132">
        <f t="shared" si="461"/>
        <v>29</v>
      </c>
      <c r="B361" s="71">
        <v>348</v>
      </c>
      <c r="C361" s="68">
        <f t="shared" si="414"/>
        <v>0</v>
      </c>
      <c r="E361" s="68">
        <f t="shared" si="415"/>
        <v>0</v>
      </c>
      <c r="G361" s="91"/>
      <c r="I361" s="68">
        <f t="shared" si="416"/>
        <v>0</v>
      </c>
      <c r="K361" s="72">
        <f t="shared" si="417"/>
        <v>0</v>
      </c>
      <c r="M361" s="72">
        <f t="shared" si="405"/>
        <v>0</v>
      </c>
      <c r="N361" s="66"/>
      <c r="O361" s="69"/>
      <c r="Q361" s="71">
        <v>348</v>
      </c>
      <c r="R361" s="68">
        <f t="shared" si="418"/>
        <v>0</v>
      </c>
      <c r="T361" s="68">
        <f t="shared" si="419"/>
        <v>0</v>
      </c>
      <c r="V361" s="91"/>
      <c r="X361" s="68">
        <f t="shared" si="420"/>
        <v>0</v>
      </c>
      <c r="Z361" s="72">
        <f t="shared" si="421"/>
        <v>0</v>
      </c>
      <c r="AB361" s="72" t="e">
        <f t="shared" si="406"/>
        <v>#REF!</v>
      </c>
      <c r="AD361" s="69"/>
      <c r="AF361" s="71">
        <v>348</v>
      </c>
      <c r="AG361" s="68">
        <f t="shared" si="422"/>
        <v>0</v>
      </c>
      <c r="AI361" s="68">
        <f t="shared" si="423"/>
        <v>0</v>
      </c>
      <c r="AK361" s="91"/>
      <c r="AM361" s="68">
        <f t="shared" si="424"/>
        <v>0</v>
      </c>
      <c r="AO361" s="72">
        <f t="shared" si="425"/>
        <v>0</v>
      </c>
      <c r="AQ361" s="72" t="e">
        <f t="shared" si="407"/>
        <v>#REF!</v>
      </c>
      <c r="AS361" s="69"/>
      <c r="AU361" s="71">
        <v>348</v>
      </c>
      <c r="AV361" s="68">
        <f t="shared" si="426"/>
        <v>0</v>
      </c>
      <c r="AX361" s="68">
        <f t="shared" si="427"/>
        <v>0</v>
      </c>
      <c r="AZ361" s="91"/>
      <c r="BB361" s="68">
        <f t="shared" si="428"/>
        <v>0</v>
      </c>
      <c r="BD361" s="72">
        <f t="shared" si="429"/>
        <v>0</v>
      </c>
      <c r="BF361" s="72" t="e">
        <f t="shared" si="408"/>
        <v>#REF!</v>
      </c>
      <c r="BG361" s="72"/>
      <c r="BH361" s="71">
        <v>348</v>
      </c>
      <c r="BI361" s="68">
        <f t="shared" si="430"/>
        <v>0</v>
      </c>
      <c r="BJ361" s="132"/>
      <c r="BK361" s="68">
        <f t="shared" si="431"/>
        <v>0</v>
      </c>
      <c r="BL361" s="132"/>
      <c r="BM361" s="91"/>
      <c r="BN361" s="132"/>
      <c r="BO361" s="68">
        <f t="shared" si="432"/>
        <v>0</v>
      </c>
      <c r="BP361" s="132"/>
      <c r="BQ361" s="72">
        <f t="shared" si="433"/>
        <v>0</v>
      </c>
      <c r="BR361" s="132"/>
      <c r="BS361" s="72">
        <f t="shared" si="409"/>
        <v>0</v>
      </c>
      <c r="BT361" s="72"/>
      <c r="BU361" s="326">
        <f t="shared" si="462"/>
        <v>0</v>
      </c>
      <c r="BV361" s="326">
        <f t="shared" si="434"/>
        <v>0</v>
      </c>
      <c r="BW361" s="326">
        <f t="shared" si="435"/>
        <v>0</v>
      </c>
      <c r="BX361" s="326">
        <f t="shared" si="436"/>
        <v>0</v>
      </c>
      <c r="BY361" s="326">
        <f t="shared" si="437"/>
        <v>0</v>
      </c>
      <c r="BZ361" s="326">
        <f t="shared" si="463"/>
        <v>0</v>
      </c>
      <c r="CA361" s="329">
        <f t="shared" si="438"/>
        <v>0</v>
      </c>
      <c r="CB361" s="132"/>
      <c r="CC361" s="71">
        <v>348</v>
      </c>
      <c r="CD361" s="68">
        <f t="shared" si="439"/>
        <v>0</v>
      </c>
      <c r="CE361" s="132"/>
      <c r="CF361" s="68">
        <f t="shared" si="440"/>
        <v>0</v>
      </c>
      <c r="CG361" s="132"/>
      <c r="CH361" s="91"/>
      <c r="CI361" s="132"/>
      <c r="CJ361" s="68">
        <f t="shared" si="441"/>
        <v>0</v>
      </c>
      <c r="CK361" s="132"/>
      <c r="CL361" s="72">
        <f t="shared" si="442"/>
        <v>0</v>
      </c>
      <c r="CM361" s="132"/>
      <c r="CN361" s="72">
        <f t="shared" si="410"/>
        <v>0</v>
      </c>
      <c r="CO361" s="132"/>
      <c r="CP361" s="326">
        <f t="shared" si="464"/>
        <v>0</v>
      </c>
      <c r="CQ361" s="326">
        <f t="shared" si="465"/>
        <v>0</v>
      </c>
      <c r="CR361" s="326">
        <f t="shared" si="466"/>
        <v>0</v>
      </c>
      <c r="CS361" s="326">
        <f t="shared" si="443"/>
        <v>0</v>
      </c>
      <c r="CT361" s="326">
        <f t="shared" si="444"/>
        <v>0</v>
      </c>
      <c r="CU361" s="326">
        <f t="shared" si="467"/>
        <v>0</v>
      </c>
      <c r="CV361" s="329">
        <f t="shared" si="445"/>
        <v>0</v>
      </c>
      <c r="CW361" s="69"/>
      <c r="CX361" s="71">
        <v>348</v>
      </c>
      <c r="CY361" s="68">
        <f t="shared" si="446"/>
        <v>0</v>
      </c>
      <c r="CZ361" s="132"/>
      <c r="DA361" s="68">
        <f t="shared" si="447"/>
        <v>0</v>
      </c>
      <c r="DB361" s="132"/>
      <c r="DC361" s="91"/>
      <c r="DD361" s="132"/>
      <c r="DE361" s="68">
        <f t="shared" si="448"/>
        <v>0</v>
      </c>
      <c r="DF361" s="132"/>
      <c r="DG361" s="72">
        <f t="shared" si="449"/>
        <v>0</v>
      </c>
      <c r="DH361" s="132"/>
      <c r="DI361" s="72">
        <f t="shared" si="411"/>
        <v>0</v>
      </c>
      <c r="DJ361" s="72"/>
      <c r="DK361" s="326">
        <f t="shared" si="468"/>
        <v>0</v>
      </c>
      <c r="DL361" s="326">
        <f t="shared" si="469"/>
        <v>0</v>
      </c>
      <c r="DM361" s="326">
        <f t="shared" si="450"/>
        <v>0</v>
      </c>
      <c r="DN361" s="326">
        <f t="shared" si="451"/>
        <v>0</v>
      </c>
      <c r="DO361" s="326">
        <f t="shared" si="452"/>
        <v>0</v>
      </c>
      <c r="DP361" s="326">
        <f t="shared" si="470"/>
        <v>0</v>
      </c>
      <c r="DQ361" s="329">
        <f t="shared" si="471"/>
        <v>0</v>
      </c>
      <c r="DR361" s="72"/>
      <c r="DS361" s="372">
        <v>348</v>
      </c>
      <c r="DT361" s="68">
        <f t="shared" si="453"/>
        <v>0</v>
      </c>
      <c r="DV361" s="68">
        <f t="shared" si="454"/>
        <v>0</v>
      </c>
      <c r="DX361" s="91"/>
      <c r="DZ361" s="68">
        <f t="shared" si="455"/>
        <v>0</v>
      </c>
      <c r="EA361" s="132"/>
      <c r="EB361" s="72">
        <f t="shared" si="456"/>
        <v>0</v>
      </c>
      <c r="EC361" s="132"/>
      <c r="ED361" s="72">
        <f t="shared" si="412"/>
        <v>0</v>
      </c>
      <c r="EF361" s="364">
        <f t="shared" si="472"/>
        <v>0</v>
      </c>
      <c r="EG361" s="95">
        <f t="shared" si="473"/>
        <v>0</v>
      </c>
      <c r="EH361" s="379">
        <f>(INDEX('30 year Cash Flow'!$H$50:$AK$50,1,'Monthly Loan Amortization'!A361)/12)*$DV$9</f>
        <v>0</v>
      </c>
      <c r="EI361" s="326">
        <f t="shared" si="474"/>
        <v>0</v>
      </c>
      <c r="EJ361" s="326">
        <f t="shared" si="479"/>
        <v>0</v>
      </c>
      <c r="EK361" s="326">
        <f t="shared" si="475"/>
        <v>0</v>
      </c>
      <c r="EL361" s="329">
        <f t="shared" si="403"/>
        <v>0</v>
      </c>
      <c r="EM361" s="329"/>
      <c r="EN361" s="372">
        <v>348</v>
      </c>
      <c r="EO361" s="95">
        <f t="shared" si="457"/>
        <v>0</v>
      </c>
      <c r="EP361" s="132"/>
      <c r="EQ361" s="95">
        <f t="shared" si="458"/>
        <v>0</v>
      </c>
      <c r="ER361" s="132"/>
      <c r="ES361" s="91"/>
      <c r="ET361" s="132"/>
      <c r="EU361" s="95">
        <f t="shared" si="459"/>
        <v>0</v>
      </c>
      <c r="EV361" s="132"/>
      <c r="EW361" s="327">
        <f t="shared" si="460"/>
        <v>0</v>
      </c>
      <c r="EX361" s="132"/>
      <c r="EY361" s="327">
        <f t="shared" si="413"/>
        <v>0</v>
      </c>
      <c r="EZ361" s="132"/>
      <c r="FA361" s="364">
        <f t="shared" si="476"/>
        <v>0</v>
      </c>
      <c r="FB361" s="95">
        <f t="shared" si="477"/>
        <v>0</v>
      </c>
      <c r="FC361" s="379">
        <f>(INDEX('30 year Cash Flow'!$H$50:$AK$50,1,'Monthly Loan Amortization'!A361)/12)*$EQ$9</f>
        <v>0</v>
      </c>
      <c r="FD361" s="326">
        <f t="shared" si="480"/>
        <v>0</v>
      </c>
      <c r="FE361" s="326">
        <f t="shared" si="481"/>
        <v>0</v>
      </c>
      <c r="FF361" s="326">
        <f t="shared" si="478"/>
        <v>0</v>
      </c>
      <c r="FG361" s="329">
        <f t="shared" si="404"/>
        <v>0</v>
      </c>
    </row>
    <row r="362" spans="1:163" x14ac:dyDescent="0.25">
      <c r="A362" s="132">
        <f t="shared" si="461"/>
        <v>30</v>
      </c>
      <c r="B362" s="71">
        <v>349</v>
      </c>
      <c r="C362" s="68">
        <f t="shared" si="414"/>
        <v>0</v>
      </c>
      <c r="E362" s="68">
        <f t="shared" si="415"/>
        <v>0</v>
      </c>
      <c r="G362" s="91"/>
      <c r="I362" s="68">
        <f t="shared" si="416"/>
        <v>0</v>
      </c>
      <c r="K362" s="72">
        <f t="shared" si="417"/>
        <v>0</v>
      </c>
      <c r="M362" s="72">
        <f t="shared" si="405"/>
        <v>0</v>
      </c>
      <c r="N362" s="66"/>
      <c r="O362" s="69"/>
      <c r="Q362" s="71">
        <v>349</v>
      </c>
      <c r="R362" s="68">
        <f t="shared" si="418"/>
        <v>0</v>
      </c>
      <c r="T362" s="68">
        <f t="shared" si="419"/>
        <v>0</v>
      </c>
      <c r="V362" s="91"/>
      <c r="X362" s="68">
        <f t="shared" si="420"/>
        <v>0</v>
      </c>
      <c r="Z362" s="72">
        <f t="shared" si="421"/>
        <v>0</v>
      </c>
      <c r="AB362" s="72" t="e">
        <f t="shared" si="406"/>
        <v>#REF!</v>
      </c>
      <c r="AD362" s="69"/>
      <c r="AF362" s="71">
        <v>349</v>
      </c>
      <c r="AG362" s="68">
        <f t="shared" si="422"/>
        <v>0</v>
      </c>
      <c r="AI362" s="68">
        <f t="shared" si="423"/>
        <v>0</v>
      </c>
      <c r="AK362" s="91"/>
      <c r="AM362" s="68">
        <f t="shared" si="424"/>
        <v>0</v>
      </c>
      <c r="AO362" s="72">
        <f t="shared" si="425"/>
        <v>0</v>
      </c>
      <c r="AQ362" s="72" t="e">
        <f t="shared" si="407"/>
        <v>#REF!</v>
      </c>
      <c r="AS362" s="69"/>
      <c r="AU362" s="71">
        <v>349</v>
      </c>
      <c r="AV362" s="68">
        <f t="shared" si="426"/>
        <v>0</v>
      </c>
      <c r="AX362" s="68">
        <f t="shared" si="427"/>
        <v>0</v>
      </c>
      <c r="AZ362" s="91"/>
      <c r="BB362" s="68">
        <f t="shared" si="428"/>
        <v>0</v>
      </c>
      <c r="BD362" s="72">
        <f t="shared" si="429"/>
        <v>0</v>
      </c>
      <c r="BF362" s="72" t="e">
        <f t="shared" si="408"/>
        <v>#REF!</v>
      </c>
      <c r="BG362" s="72"/>
      <c r="BH362" s="71">
        <v>349</v>
      </c>
      <c r="BI362" s="68">
        <f t="shared" si="430"/>
        <v>0</v>
      </c>
      <c r="BJ362" s="132"/>
      <c r="BK362" s="68">
        <f t="shared" si="431"/>
        <v>0</v>
      </c>
      <c r="BL362" s="132"/>
      <c r="BM362" s="91"/>
      <c r="BN362" s="132"/>
      <c r="BO362" s="68">
        <f t="shared" si="432"/>
        <v>0</v>
      </c>
      <c r="BP362" s="132"/>
      <c r="BQ362" s="72">
        <f t="shared" si="433"/>
        <v>0</v>
      </c>
      <c r="BR362" s="132"/>
      <c r="BS362" s="72">
        <f t="shared" si="409"/>
        <v>0</v>
      </c>
      <c r="BT362" s="72"/>
      <c r="BU362" s="326">
        <f t="shared" si="462"/>
        <v>0</v>
      </c>
      <c r="BV362" s="326">
        <f t="shared" si="434"/>
        <v>0</v>
      </c>
      <c r="BW362" s="326">
        <f t="shared" si="435"/>
        <v>0</v>
      </c>
      <c r="BX362" s="326">
        <f t="shared" si="436"/>
        <v>0</v>
      </c>
      <c r="BY362" s="326">
        <f t="shared" si="437"/>
        <v>0</v>
      </c>
      <c r="BZ362" s="326">
        <f t="shared" si="463"/>
        <v>0</v>
      </c>
      <c r="CA362" s="329">
        <f t="shared" si="438"/>
        <v>0</v>
      </c>
      <c r="CB362" s="132"/>
      <c r="CC362" s="71">
        <v>349</v>
      </c>
      <c r="CD362" s="68">
        <f t="shared" si="439"/>
        <v>0</v>
      </c>
      <c r="CE362" s="132"/>
      <c r="CF362" s="68">
        <f t="shared" si="440"/>
        <v>0</v>
      </c>
      <c r="CG362" s="132"/>
      <c r="CH362" s="91"/>
      <c r="CI362" s="132"/>
      <c r="CJ362" s="68">
        <f t="shared" si="441"/>
        <v>0</v>
      </c>
      <c r="CK362" s="132"/>
      <c r="CL362" s="72">
        <f t="shared" si="442"/>
        <v>0</v>
      </c>
      <c r="CM362" s="132"/>
      <c r="CN362" s="72">
        <f t="shared" si="410"/>
        <v>0</v>
      </c>
      <c r="CO362" s="132"/>
      <c r="CP362" s="326">
        <f t="shared" si="464"/>
        <v>0</v>
      </c>
      <c r="CQ362" s="326">
        <f t="shared" si="465"/>
        <v>0</v>
      </c>
      <c r="CR362" s="326">
        <f t="shared" si="466"/>
        <v>0</v>
      </c>
      <c r="CS362" s="326">
        <f t="shared" si="443"/>
        <v>0</v>
      </c>
      <c r="CT362" s="326">
        <f t="shared" si="444"/>
        <v>0</v>
      </c>
      <c r="CU362" s="326">
        <f t="shared" si="467"/>
        <v>0</v>
      </c>
      <c r="CV362" s="329">
        <f t="shared" si="445"/>
        <v>0</v>
      </c>
      <c r="CW362" s="69"/>
      <c r="CX362" s="71">
        <v>349</v>
      </c>
      <c r="CY362" s="68">
        <f t="shared" si="446"/>
        <v>0</v>
      </c>
      <c r="CZ362" s="132"/>
      <c r="DA362" s="68">
        <f t="shared" si="447"/>
        <v>0</v>
      </c>
      <c r="DB362" s="132"/>
      <c r="DC362" s="91"/>
      <c r="DD362" s="132"/>
      <c r="DE362" s="68">
        <f t="shared" si="448"/>
        <v>0</v>
      </c>
      <c r="DF362" s="132"/>
      <c r="DG362" s="72">
        <f t="shared" si="449"/>
        <v>0</v>
      </c>
      <c r="DH362" s="132"/>
      <c r="DI362" s="72">
        <f t="shared" si="411"/>
        <v>0</v>
      </c>
      <c r="DJ362" s="72"/>
      <c r="DK362" s="326">
        <f t="shared" si="468"/>
        <v>0</v>
      </c>
      <c r="DL362" s="326">
        <f t="shared" si="469"/>
        <v>0</v>
      </c>
      <c r="DM362" s="326">
        <f t="shared" si="450"/>
        <v>0</v>
      </c>
      <c r="DN362" s="326">
        <f t="shared" si="451"/>
        <v>0</v>
      </c>
      <c r="DO362" s="326">
        <f t="shared" si="452"/>
        <v>0</v>
      </c>
      <c r="DP362" s="326">
        <f t="shared" si="470"/>
        <v>0</v>
      </c>
      <c r="DQ362" s="329">
        <f t="shared" si="471"/>
        <v>0</v>
      </c>
      <c r="DR362" s="72"/>
      <c r="DS362" s="372">
        <v>349</v>
      </c>
      <c r="DT362" s="68">
        <f t="shared" si="453"/>
        <v>0</v>
      </c>
      <c r="DV362" s="68">
        <f t="shared" si="454"/>
        <v>0</v>
      </c>
      <c r="DX362" s="91"/>
      <c r="DZ362" s="68">
        <f t="shared" si="455"/>
        <v>0</v>
      </c>
      <c r="EA362" s="132"/>
      <c r="EB362" s="72">
        <f t="shared" si="456"/>
        <v>0</v>
      </c>
      <c r="EC362" s="132"/>
      <c r="ED362" s="72">
        <f t="shared" si="412"/>
        <v>0</v>
      </c>
      <c r="EF362" s="364">
        <f t="shared" si="472"/>
        <v>0</v>
      </c>
      <c r="EG362" s="95">
        <f t="shared" si="473"/>
        <v>0</v>
      </c>
      <c r="EH362" s="379">
        <f>(INDEX('30 year Cash Flow'!$H$50:$AK$50,1,'Monthly Loan Amortization'!A362)/12)*$DV$9</f>
        <v>0</v>
      </c>
      <c r="EI362" s="326">
        <f t="shared" si="474"/>
        <v>0</v>
      </c>
      <c r="EJ362" s="326">
        <f t="shared" si="479"/>
        <v>0</v>
      </c>
      <c r="EK362" s="326">
        <f t="shared" si="475"/>
        <v>0</v>
      </c>
      <c r="EL362" s="329">
        <f t="shared" si="403"/>
        <v>0</v>
      </c>
      <c r="EM362" s="329"/>
      <c r="EN362" s="372">
        <v>349</v>
      </c>
      <c r="EO362" s="95">
        <f t="shared" si="457"/>
        <v>0</v>
      </c>
      <c r="EP362" s="132"/>
      <c r="EQ362" s="95">
        <f t="shared" si="458"/>
        <v>0</v>
      </c>
      <c r="ER362" s="132"/>
      <c r="ES362" s="91"/>
      <c r="ET362" s="132"/>
      <c r="EU362" s="95">
        <f t="shared" si="459"/>
        <v>0</v>
      </c>
      <c r="EV362" s="132"/>
      <c r="EW362" s="327">
        <f t="shared" si="460"/>
        <v>0</v>
      </c>
      <c r="EX362" s="132"/>
      <c r="EY362" s="327">
        <f t="shared" si="413"/>
        <v>0</v>
      </c>
      <c r="EZ362" s="132"/>
      <c r="FA362" s="364">
        <f t="shared" si="476"/>
        <v>0</v>
      </c>
      <c r="FB362" s="95">
        <f t="shared" si="477"/>
        <v>0</v>
      </c>
      <c r="FC362" s="379">
        <f>(INDEX('30 year Cash Flow'!$H$50:$AK$50,1,'Monthly Loan Amortization'!A362)/12)*$EQ$9</f>
        <v>0</v>
      </c>
      <c r="FD362" s="326">
        <f t="shared" si="480"/>
        <v>0</v>
      </c>
      <c r="FE362" s="326">
        <f t="shared" si="481"/>
        <v>0</v>
      </c>
      <c r="FF362" s="326">
        <f t="shared" si="478"/>
        <v>0</v>
      </c>
      <c r="FG362" s="329">
        <f t="shared" si="404"/>
        <v>0</v>
      </c>
    </row>
    <row r="363" spans="1:163" x14ac:dyDescent="0.25">
      <c r="A363" s="132">
        <f t="shared" si="461"/>
        <v>30</v>
      </c>
      <c r="B363" s="71">
        <v>350</v>
      </c>
      <c r="C363" s="68">
        <f t="shared" si="414"/>
        <v>0</v>
      </c>
      <c r="E363" s="68">
        <f t="shared" si="415"/>
        <v>0</v>
      </c>
      <c r="G363" s="91"/>
      <c r="I363" s="68">
        <f t="shared" si="416"/>
        <v>0</v>
      </c>
      <c r="K363" s="72">
        <f t="shared" si="417"/>
        <v>0</v>
      </c>
      <c r="M363" s="72">
        <f t="shared" si="405"/>
        <v>0</v>
      </c>
      <c r="N363" s="66"/>
      <c r="O363" s="69"/>
      <c r="Q363" s="71">
        <v>350</v>
      </c>
      <c r="R363" s="68">
        <f t="shared" si="418"/>
        <v>0</v>
      </c>
      <c r="T363" s="68">
        <f t="shared" si="419"/>
        <v>0</v>
      </c>
      <c r="V363" s="91"/>
      <c r="X363" s="68">
        <f t="shared" si="420"/>
        <v>0</v>
      </c>
      <c r="Z363" s="72">
        <f t="shared" si="421"/>
        <v>0</v>
      </c>
      <c r="AB363" s="72" t="e">
        <f t="shared" si="406"/>
        <v>#REF!</v>
      </c>
      <c r="AD363" s="69"/>
      <c r="AF363" s="71">
        <v>350</v>
      </c>
      <c r="AG363" s="68">
        <f t="shared" si="422"/>
        <v>0</v>
      </c>
      <c r="AI363" s="68">
        <f t="shared" si="423"/>
        <v>0</v>
      </c>
      <c r="AK363" s="91"/>
      <c r="AM363" s="68">
        <f t="shared" si="424"/>
        <v>0</v>
      </c>
      <c r="AO363" s="72">
        <f t="shared" si="425"/>
        <v>0</v>
      </c>
      <c r="AQ363" s="72" t="e">
        <f t="shared" si="407"/>
        <v>#REF!</v>
      </c>
      <c r="AS363" s="69"/>
      <c r="AU363" s="71">
        <v>350</v>
      </c>
      <c r="AV363" s="68">
        <f t="shared" si="426"/>
        <v>0</v>
      </c>
      <c r="AX363" s="68">
        <f t="shared" si="427"/>
        <v>0</v>
      </c>
      <c r="AZ363" s="91"/>
      <c r="BB363" s="68">
        <f t="shared" si="428"/>
        <v>0</v>
      </c>
      <c r="BD363" s="72">
        <f t="shared" si="429"/>
        <v>0</v>
      </c>
      <c r="BF363" s="72" t="e">
        <f t="shared" si="408"/>
        <v>#REF!</v>
      </c>
      <c r="BG363" s="72"/>
      <c r="BH363" s="71">
        <v>350</v>
      </c>
      <c r="BI363" s="68">
        <f t="shared" si="430"/>
        <v>0</v>
      </c>
      <c r="BJ363" s="132"/>
      <c r="BK363" s="68">
        <f t="shared" si="431"/>
        <v>0</v>
      </c>
      <c r="BL363" s="132"/>
      <c r="BM363" s="91"/>
      <c r="BN363" s="132"/>
      <c r="BO363" s="68">
        <f t="shared" si="432"/>
        <v>0</v>
      </c>
      <c r="BP363" s="132"/>
      <c r="BQ363" s="72">
        <f t="shared" si="433"/>
        <v>0</v>
      </c>
      <c r="BR363" s="132"/>
      <c r="BS363" s="72">
        <f t="shared" si="409"/>
        <v>0</v>
      </c>
      <c r="BT363" s="72"/>
      <c r="BU363" s="326">
        <f t="shared" si="462"/>
        <v>0</v>
      </c>
      <c r="BV363" s="326">
        <f t="shared" si="434"/>
        <v>0</v>
      </c>
      <c r="BW363" s="326">
        <f t="shared" si="435"/>
        <v>0</v>
      </c>
      <c r="BX363" s="326">
        <f t="shared" si="436"/>
        <v>0</v>
      </c>
      <c r="BY363" s="326">
        <f t="shared" si="437"/>
        <v>0</v>
      </c>
      <c r="BZ363" s="326">
        <f t="shared" si="463"/>
        <v>0</v>
      </c>
      <c r="CA363" s="329">
        <f t="shared" si="438"/>
        <v>0</v>
      </c>
      <c r="CB363" s="132"/>
      <c r="CC363" s="71">
        <v>350</v>
      </c>
      <c r="CD363" s="68">
        <f t="shared" si="439"/>
        <v>0</v>
      </c>
      <c r="CE363" s="132"/>
      <c r="CF363" s="68">
        <f t="shared" si="440"/>
        <v>0</v>
      </c>
      <c r="CG363" s="132"/>
      <c r="CH363" s="91"/>
      <c r="CI363" s="132"/>
      <c r="CJ363" s="68">
        <f t="shared" si="441"/>
        <v>0</v>
      </c>
      <c r="CK363" s="132"/>
      <c r="CL363" s="72">
        <f t="shared" si="442"/>
        <v>0</v>
      </c>
      <c r="CM363" s="132"/>
      <c r="CN363" s="72">
        <f t="shared" si="410"/>
        <v>0</v>
      </c>
      <c r="CO363" s="132"/>
      <c r="CP363" s="326">
        <f t="shared" si="464"/>
        <v>0</v>
      </c>
      <c r="CQ363" s="326">
        <f t="shared" si="465"/>
        <v>0</v>
      </c>
      <c r="CR363" s="326">
        <f t="shared" si="466"/>
        <v>0</v>
      </c>
      <c r="CS363" s="326">
        <f t="shared" si="443"/>
        <v>0</v>
      </c>
      <c r="CT363" s="326">
        <f t="shared" si="444"/>
        <v>0</v>
      </c>
      <c r="CU363" s="326">
        <f t="shared" si="467"/>
        <v>0</v>
      </c>
      <c r="CV363" s="329">
        <f t="shared" si="445"/>
        <v>0</v>
      </c>
      <c r="CW363" s="69"/>
      <c r="CX363" s="71">
        <v>350</v>
      </c>
      <c r="CY363" s="68">
        <f t="shared" si="446"/>
        <v>0</v>
      </c>
      <c r="CZ363" s="132"/>
      <c r="DA363" s="68">
        <f t="shared" si="447"/>
        <v>0</v>
      </c>
      <c r="DB363" s="132"/>
      <c r="DC363" s="91"/>
      <c r="DD363" s="132"/>
      <c r="DE363" s="68">
        <f t="shared" si="448"/>
        <v>0</v>
      </c>
      <c r="DF363" s="132"/>
      <c r="DG363" s="72">
        <f t="shared" si="449"/>
        <v>0</v>
      </c>
      <c r="DH363" s="132"/>
      <c r="DI363" s="72">
        <f t="shared" si="411"/>
        <v>0</v>
      </c>
      <c r="DJ363" s="72"/>
      <c r="DK363" s="326">
        <f t="shared" si="468"/>
        <v>0</v>
      </c>
      <c r="DL363" s="326">
        <f t="shared" si="469"/>
        <v>0</v>
      </c>
      <c r="DM363" s="326">
        <f t="shared" si="450"/>
        <v>0</v>
      </c>
      <c r="DN363" s="326">
        <f t="shared" si="451"/>
        <v>0</v>
      </c>
      <c r="DO363" s="326">
        <f t="shared" si="452"/>
        <v>0</v>
      </c>
      <c r="DP363" s="326">
        <f t="shared" si="470"/>
        <v>0</v>
      </c>
      <c r="DQ363" s="329">
        <f t="shared" si="471"/>
        <v>0</v>
      </c>
      <c r="DR363" s="72"/>
      <c r="DS363" s="372">
        <v>350</v>
      </c>
      <c r="DT363" s="68">
        <f t="shared" si="453"/>
        <v>0</v>
      </c>
      <c r="DV363" s="68">
        <f t="shared" si="454"/>
        <v>0</v>
      </c>
      <c r="DX363" s="91"/>
      <c r="DZ363" s="68">
        <f t="shared" si="455"/>
        <v>0</v>
      </c>
      <c r="EA363" s="132"/>
      <c r="EB363" s="72">
        <f t="shared" si="456"/>
        <v>0</v>
      </c>
      <c r="EC363" s="132"/>
      <c r="ED363" s="72">
        <f t="shared" si="412"/>
        <v>0</v>
      </c>
      <c r="EF363" s="364">
        <f t="shared" si="472"/>
        <v>0</v>
      </c>
      <c r="EG363" s="95">
        <f t="shared" si="473"/>
        <v>0</v>
      </c>
      <c r="EH363" s="379">
        <f>(INDEX('30 year Cash Flow'!$H$50:$AK$50,1,'Monthly Loan Amortization'!A363)/12)*$DV$9</f>
        <v>0</v>
      </c>
      <c r="EI363" s="326">
        <f t="shared" si="474"/>
        <v>0</v>
      </c>
      <c r="EJ363" s="326">
        <f t="shared" si="479"/>
        <v>0</v>
      </c>
      <c r="EK363" s="326">
        <f t="shared" si="475"/>
        <v>0</v>
      </c>
      <c r="EL363" s="329">
        <f t="shared" si="403"/>
        <v>0</v>
      </c>
      <c r="EM363" s="329"/>
      <c r="EN363" s="372">
        <v>350</v>
      </c>
      <c r="EO363" s="95">
        <f t="shared" si="457"/>
        <v>0</v>
      </c>
      <c r="EP363" s="132"/>
      <c r="EQ363" s="95">
        <f t="shared" si="458"/>
        <v>0</v>
      </c>
      <c r="ER363" s="132"/>
      <c r="ES363" s="91"/>
      <c r="ET363" s="132"/>
      <c r="EU363" s="95">
        <f t="shared" si="459"/>
        <v>0</v>
      </c>
      <c r="EV363" s="132"/>
      <c r="EW363" s="327">
        <f t="shared" si="460"/>
        <v>0</v>
      </c>
      <c r="EX363" s="132"/>
      <c r="EY363" s="327">
        <f t="shared" si="413"/>
        <v>0</v>
      </c>
      <c r="EZ363" s="132"/>
      <c r="FA363" s="364">
        <f t="shared" si="476"/>
        <v>0</v>
      </c>
      <c r="FB363" s="95">
        <f t="shared" si="477"/>
        <v>0</v>
      </c>
      <c r="FC363" s="379">
        <f>(INDEX('30 year Cash Flow'!$H$50:$AK$50,1,'Monthly Loan Amortization'!A363)/12)*$EQ$9</f>
        <v>0</v>
      </c>
      <c r="FD363" s="326">
        <f t="shared" si="480"/>
        <v>0</v>
      </c>
      <c r="FE363" s="326">
        <f t="shared" si="481"/>
        <v>0</v>
      </c>
      <c r="FF363" s="326">
        <f t="shared" si="478"/>
        <v>0</v>
      </c>
      <c r="FG363" s="329">
        <f t="shared" si="404"/>
        <v>0</v>
      </c>
    </row>
    <row r="364" spans="1:163" x14ac:dyDescent="0.25">
      <c r="A364" s="132">
        <f t="shared" si="461"/>
        <v>30</v>
      </c>
      <c r="B364" s="71">
        <v>351</v>
      </c>
      <c r="C364" s="68">
        <f t="shared" si="414"/>
        <v>0</v>
      </c>
      <c r="E364" s="68">
        <f t="shared" si="415"/>
        <v>0</v>
      </c>
      <c r="G364" s="91"/>
      <c r="I364" s="68">
        <f t="shared" si="416"/>
        <v>0</v>
      </c>
      <c r="K364" s="72">
        <f t="shared" si="417"/>
        <v>0</v>
      </c>
      <c r="M364" s="72">
        <f t="shared" si="405"/>
        <v>0</v>
      </c>
      <c r="N364" s="66"/>
      <c r="O364" s="69"/>
      <c r="Q364" s="71">
        <v>351</v>
      </c>
      <c r="R364" s="68">
        <f t="shared" si="418"/>
        <v>0</v>
      </c>
      <c r="T364" s="68">
        <f t="shared" si="419"/>
        <v>0</v>
      </c>
      <c r="V364" s="91"/>
      <c r="X364" s="68">
        <f t="shared" si="420"/>
        <v>0</v>
      </c>
      <c r="Z364" s="72">
        <f t="shared" si="421"/>
        <v>0</v>
      </c>
      <c r="AB364" s="72" t="e">
        <f t="shared" si="406"/>
        <v>#REF!</v>
      </c>
      <c r="AD364" s="69"/>
      <c r="AF364" s="71">
        <v>351</v>
      </c>
      <c r="AG364" s="68">
        <f t="shared" si="422"/>
        <v>0</v>
      </c>
      <c r="AI364" s="68">
        <f t="shared" si="423"/>
        <v>0</v>
      </c>
      <c r="AK364" s="91"/>
      <c r="AM364" s="68">
        <f t="shared" si="424"/>
        <v>0</v>
      </c>
      <c r="AO364" s="72">
        <f t="shared" si="425"/>
        <v>0</v>
      </c>
      <c r="AQ364" s="72" t="e">
        <f t="shared" si="407"/>
        <v>#REF!</v>
      </c>
      <c r="AS364" s="69"/>
      <c r="AU364" s="71">
        <v>351</v>
      </c>
      <c r="AV364" s="68">
        <f t="shared" si="426"/>
        <v>0</v>
      </c>
      <c r="AX364" s="68">
        <f t="shared" si="427"/>
        <v>0</v>
      </c>
      <c r="AZ364" s="91"/>
      <c r="BB364" s="68">
        <f t="shared" si="428"/>
        <v>0</v>
      </c>
      <c r="BD364" s="72">
        <f t="shared" si="429"/>
        <v>0</v>
      </c>
      <c r="BF364" s="72" t="e">
        <f t="shared" si="408"/>
        <v>#REF!</v>
      </c>
      <c r="BG364" s="72"/>
      <c r="BH364" s="71">
        <v>351</v>
      </c>
      <c r="BI364" s="68">
        <f t="shared" si="430"/>
        <v>0</v>
      </c>
      <c r="BJ364" s="132"/>
      <c r="BK364" s="68">
        <f t="shared" si="431"/>
        <v>0</v>
      </c>
      <c r="BL364" s="132"/>
      <c r="BM364" s="91"/>
      <c r="BN364" s="132"/>
      <c r="BO364" s="68">
        <f t="shared" si="432"/>
        <v>0</v>
      </c>
      <c r="BP364" s="132"/>
      <c r="BQ364" s="72">
        <f t="shared" si="433"/>
        <v>0</v>
      </c>
      <c r="BR364" s="132"/>
      <c r="BS364" s="72">
        <f t="shared" si="409"/>
        <v>0</v>
      </c>
      <c r="BT364" s="72"/>
      <c r="BU364" s="326">
        <f t="shared" si="462"/>
        <v>0</v>
      </c>
      <c r="BV364" s="326">
        <f t="shared" si="434"/>
        <v>0</v>
      </c>
      <c r="BW364" s="326">
        <f t="shared" si="435"/>
        <v>0</v>
      </c>
      <c r="BX364" s="326">
        <f t="shared" si="436"/>
        <v>0</v>
      </c>
      <c r="BY364" s="326">
        <f t="shared" si="437"/>
        <v>0</v>
      </c>
      <c r="BZ364" s="326">
        <f t="shared" si="463"/>
        <v>0</v>
      </c>
      <c r="CA364" s="329">
        <f t="shared" si="438"/>
        <v>0</v>
      </c>
      <c r="CB364" s="132"/>
      <c r="CC364" s="71">
        <v>351</v>
      </c>
      <c r="CD364" s="68">
        <f t="shared" si="439"/>
        <v>0</v>
      </c>
      <c r="CE364" s="132"/>
      <c r="CF364" s="68">
        <f t="shared" si="440"/>
        <v>0</v>
      </c>
      <c r="CG364" s="132"/>
      <c r="CH364" s="91"/>
      <c r="CI364" s="132"/>
      <c r="CJ364" s="68">
        <f t="shared" si="441"/>
        <v>0</v>
      </c>
      <c r="CK364" s="132"/>
      <c r="CL364" s="72">
        <f t="shared" si="442"/>
        <v>0</v>
      </c>
      <c r="CM364" s="132"/>
      <c r="CN364" s="72">
        <f t="shared" si="410"/>
        <v>0</v>
      </c>
      <c r="CO364" s="132"/>
      <c r="CP364" s="326">
        <f t="shared" si="464"/>
        <v>0</v>
      </c>
      <c r="CQ364" s="326">
        <f t="shared" si="465"/>
        <v>0</v>
      </c>
      <c r="CR364" s="326">
        <f t="shared" si="466"/>
        <v>0</v>
      </c>
      <c r="CS364" s="326">
        <f t="shared" si="443"/>
        <v>0</v>
      </c>
      <c r="CT364" s="326">
        <f t="shared" si="444"/>
        <v>0</v>
      </c>
      <c r="CU364" s="326">
        <f t="shared" si="467"/>
        <v>0</v>
      </c>
      <c r="CV364" s="329">
        <f t="shared" si="445"/>
        <v>0</v>
      </c>
      <c r="CW364" s="69"/>
      <c r="CX364" s="71">
        <v>351</v>
      </c>
      <c r="CY364" s="68">
        <f t="shared" si="446"/>
        <v>0</v>
      </c>
      <c r="CZ364" s="132"/>
      <c r="DA364" s="68">
        <f t="shared" si="447"/>
        <v>0</v>
      </c>
      <c r="DB364" s="132"/>
      <c r="DC364" s="91"/>
      <c r="DD364" s="132"/>
      <c r="DE364" s="68">
        <f t="shared" si="448"/>
        <v>0</v>
      </c>
      <c r="DF364" s="132"/>
      <c r="DG364" s="72">
        <f t="shared" si="449"/>
        <v>0</v>
      </c>
      <c r="DH364" s="132"/>
      <c r="DI364" s="72">
        <f t="shared" si="411"/>
        <v>0</v>
      </c>
      <c r="DJ364" s="72"/>
      <c r="DK364" s="326">
        <f t="shared" si="468"/>
        <v>0</v>
      </c>
      <c r="DL364" s="326">
        <f t="shared" si="469"/>
        <v>0</v>
      </c>
      <c r="DM364" s="326">
        <f t="shared" si="450"/>
        <v>0</v>
      </c>
      <c r="DN364" s="326">
        <f t="shared" si="451"/>
        <v>0</v>
      </c>
      <c r="DO364" s="326">
        <f t="shared" si="452"/>
        <v>0</v>
      </c>
      <c r="DP364" s="326">
        <f t="shared" si="470"/>
        <v>0</v>
      </c>
      <c r="DQ364" s="329">
        <f t="shared" si="471"/>
        <v>0</v>
      </c>
      <c r="DR364" s="72"/>
      <c r="DS364" s="372">
        <v>351</v>
      </c>
      <c r="DT364" s="68">
        <f t="shared" si="453"/>
        <v>0</v>
      </c>
      <c r="DV364" s="68">
        <f t="shared" si="454"/>
        <v>0</v>
      </c>
      <c r="DX364" s="91"/>
      <c r="DZ364" s="68">
        <f t="shared" si="455"/>
        <v>0</v>
      </c>
      <c r="EA364" s="132"/>
      <c r="EB364" s="72">
        <f t="shared" si="456"/>
        <v>0</v>
      </c>
      <c r="EC364" s="132"/>
      <c r="ED364" s="72">
        <f t="shared" si="412"/>
        <v>0</v>
      </c>
      <c r="EF364" s="364">
        <f t="shared" si="472"/>
        <v>0</v>
      </c>
      <c r="EG364" s="95">
        <f t="shared" si="473"/>
        <v>0</v>
      </c>
      <c r="EH364" s="379">
        <f>(INDEX('30 year Cash Flow'!$H$50:$AK$50,1,'Monthly Loan Amortization'!A364)/12)*$DV$9</f>
        <v>0</v>
      </c>
      <c r="EI364" s="326">
        <f t="shared" si="474"/>
        <v>0</v>
      </c>
      <c r="EJ364" s="326">
        <f t="shared" si="479"/>
        <v>0</v>
      </c>
      <c r="EK364" s="326">
        <f t="shared" si="475"/>
        <v>0</v>
      </c>
      <c r="EL364" s="329">
        <f t="shared" si="403"/>
        <v>0</v>
      </c>
      <c r="EM364" s="329"/>
      <c r="EN364" s="372">
        <v>351</v>
      </c>
      <c r="EO364" s="95">
        <f t="shared" si="457"/>
        <v>0</v>
      </c>
      <c r="EP364" s="132"/>
      <c r="EQ364" s="95">
        <f t="shared" si="458"/>
        <v>0</v>
      </c>
      <c r="ER364" s="132"/>
      <c r="ES364" s="91"/>
      <c r="ET364" s="132"/>
      <c r="EU364" s="95">
        <f t="shared" si="459"/>
        <v>0</v>
      </c>
      <c r="EV364" s="132"/>
      <c r="EW364" s="327">
        <f t="shared" si="460"/>
        <v>0</v>
      </c>
      <c r="EX364" s="132"/>
      <c r="EY364" s="327">
        <f t="shared" si="413"/>
        <v>0</v>
      </c>
      <c r="EZ364" s="132"/>
      <c r="FA364" s="364">
        <f t="shared" si="476"/>
        <v>0</v>
      </c>
      <c r="FB364" s="95">
        <f t="shared" si="477"/>
        <v>0</v>
      </c>
      <c r="FC364" s="379">
        <f>(INDEX('30 year Cash Flow'!$H$50:$AK$50,1,'Monthly Loan Amortization'!A364)/12)*$EQ$9</f>
        <v>0</v>
      </c>
      <c r="FD364" s="326">
        <f t="shared" si="480"/>
        <v>0</v>
      </c>
      <c r="FE364" s="326">
        <f t="shared" si="481"/>
        <v>0</v>
      </c>
      <c r="FF364" s="326">
        <f t="shared" si="478"/>
        <v>0</v>
      </c>
      <c r="FG364" s="329">
        <f t="shared" si="404"/>
        <v>0</v>
      </c>
    </row>
    <row r="365" spans="1:163" x14ac:dyDescent="0.25">
      <c r="A365" s="132">
        <f t="shared" si="461"/>
        <v>30</v>
      </c>
      <c r="B365" s="71">
        <v>352</v>
      </c>
      <c r="C365" s="68">
        <f t="shared" si="414"/>
        <v>0</v>
      </c>
      <c r="E365" s="68">
        <f t="shared" si="415"/>
        <v>0</v>
      </c>
      <c r="G365" s="91"/>
      <c r="I365" s="68">
        <f t="shared" si="416"/>
        <v>0</v>
      </c>
      <c r="K365" s="72">
        <f t="shared" si="417"/>
        <v>0</v>
      </c>
      <c r="M365" s="72">
        <f t="shared" si="405"/>
        <v>0</v>
      </c>
      <c r="N365" s="66"/>
      <c r="O365" s="69"/>
      <c r="Q365" s="71">
        <v>352</v>
      </c>
      <c r="R365" s="68">
        <f t="shared" si="418"/>
        <v>0</v>
      </c>
      <c r="T365" s="68">
        <f t="shared" si="419"/>
        <v>0</v>
      </c>
      <c r="V365" s="91"/>
      <c r="X365" s="68">
        <f t="shared" si="420"/>
        <v>0</v>
      </c>
      <c r="Z365" s="72">
        <f t="shared" si="421"/>
        <v>0</v>
      </c>
      <c r="AB365" s="72" t="e">
        <f t="shared" si="406"/>
        <v>#REF!</v>
      </c>
      <c r="AD365" s="69"/>
      <c r="AF365" s="71">
        <v>352</v>
      </c>
      <c r="AG365" s="68">
        <f t="shared" si="422"/>
        <v>0</v>
      </c>
      <c r="AI365" s="68">
        <f t="shared" si="423"/>
        <v>0</v>
      </c>
      <c r="AK365" s="91"/>
      <c r="AM365" s="68">
        <f t="shared" si="424"/>
        <v>0</v>
      </c>
      <c r="AO365" s="72">
        <f t="shared" si="425"/>
        <v>0</v>
      </c>
      <c r="AQ365" s="72" t="e">
        <f t="shared" si="407"/>
        <v>#REF!</v>
      </c>
      <c r="AS365" s="69"/>
      <c r="AU365" s="71">
        <v>352</v>
      </c>
      <c r="AV365" s="68">
        <f t="shared" si="426"/>
        <v>0</v>
      </c>
      <c r="AX365" s="68">
        <f t="shared" si="427"/>
        <v>0</v>
      </c>
      <c r="AZ365" s="91"/>
      <c r="BB365" s="68">
        <f t="shared" si="428"/>
        <v>0</v>
      </c>
      <c r="BD365" s="72">
        <f t="shared" si="429"/>
        <v>0</v>
      </c>
      <c r="BF365" s="72" t="e">
        <f t="shared" si="408"/>
        <v>#REF!</v>
      </c>
      <c r="BG365" s="72"/>
      <c r="BH365" s="71">
        <v>352</v>
      </c>
      <c r="BI365" s="68">
        <f t="shared" si="430"/>
        <v>0</v>
      </c>
      <c r="BJ365" s="132"/>
      <c r="BK365" s="68">
        <f t="shared" si="431"/>
        <v>0</v>
      </c>
      <c r="BL365" s="132"/>
      <c r="BM365" s="91"/>
      <c r="BN365" s="132"/>
      <c r="BO365" s="68">
        <f t="shared" si="432"/>
        <v>0</v>
      </c>
      <c r="BP365" s="132"/>
      <c r="BQ365" s="72">
        <f t="shared" si="433"/>
        <v>0</v>
      </c>
      <c r="BR365" s="132"/>
      <c r="BS365" s="72">
        <f t="shared" si="409"/>
        <v>0</v>
      </c>
      <c r="BT365" s="72"/>
      <c r="BU365" s="326">
        <f t="shared" si="462"/>
        <v>0</v>
      </c>
      <c r="BV365" s="326">
        <f t="shared" si="434"/>
        <v>0</v>
      </c>
      <c r="BW365" s="326">
        <f t="shared" si="435"/>
        <v>0</v>
      </c>
      <c r="BX365" s="326">
        <f t="shared" si="436"/>
        <v>0</v>
      </c>
      <c r="BY365" s="326">
        <f t="shared" si="437"/>
        <v>0</v>
      </c>
      <c r="BZ365" s="326">
        <f t="shared" si="463"/>
        <v>0</v>
      </c>
      <c r="CA365" s="329">
        <f t="shared" si="438"/>
        <v>0</v>
      </c>
      <c r="CB365" s="132"/>
      <c r="CC365" s="71">
        <v>352</v>
      </c>
      <c r="CD365" s="68">
        <f t="shared" si="439"/>
        <v>0</v>
      </c>
      <c r="CE365" s="132"/>
      <c r="CF365" s="68">
        <f t="shared" si="440"/>
        <v>0</v>
      </c>
      <c r="CG365" s="132"/>
      <c r="CH365" s="91"/>
      <c r="CI365" s="132"/>
      <c r="CJ365" s="68">
        <f t="shared" si="441"/>
        <v>0</v>
      </c>
      <c r="CK365" s="132"/>
      <c r="CL365" s="72">
        <f t="shared" si="442"/>
        <v>0</v>
      </c>
      <c r="CM365" s="132"/>
      <c r="CN365" s="72">
        <f t="shared" si="410"/>
        <v>0</v>
      </c>
      <c r="CO365" s="132"/>
      <c r="CP365" s="326">
        <f t="shared" si="464"/>
        <v>0</v>
      </c>
      <c r="CQ365" s="326">
        <f t="shared" si="465"/>
        <v>0</v>
      </c>
      <c r="CR365" s="326">
        <f t="shared" si="466"/>
        <v>0</v>
      </c>
      <c r="CS365" s="326">
        <f t="shared" si="443"/>
        <v>0</v>
      </c>
      <c r="CT365" s="326">
        <f t="shared" si="444"/>
        <v>0</v>
      </c>
      <c r="CU365" s="326">
        <f t="shared" si="467"/>
        <v>0</v>
      </c>
      <c r="CV365" s="329">
        <f t="shared" si="445"/>
        <v>0</v>
      </c>
      <c r="CW365" s="69"/>
      <c r="CX365" s="71">
        <v>352</v>
      </c>
      <c r="CY365" s="68">
        <f t="shared" si="446"/>
        <v>0</v>
      </c>
      <c r="CZ365" s="132"/>
      <c r="DA365" s="68">
        <f t="shared" si="447"/>
        <v>0</v>
      </c>
      <c r="DB365" s="132"/>
      <c r="DC365" s="91"/>
      <c r="DD365" s="132"/>
      <c r="DE365" s="68">
        <f t="shared" si="448"/>
        <v>0</v>
      </c>
      <c r="DF365" s="132"/>
      <c r="DG365" s="72">
        <f t="shared" si="449"/>
        <v>0</v>
      </c>
      <c r="DH365" s="132"/>
      <c r="DI365" s="72">
        <f t="shared" si="411"/>
        <v>0</v>
      </c>
      <c r="DJ365" s="72"/>
      <c r="DK365" s="326">
        <f t="shared" si="468"/>
        <v>0</v>
      </c>
      <c r="DL365" s="326">
        <f t="shared" si="469"/>
        <v>0</v>
      </c>
      <c r="DM365" s="326">
        <f t="shared" si="450"/>
        <v>0</v>
      </c>
      <c r="DN365" s="326">
        <f t="shared" si="451"/>
        <v>0</v>
      </c>
      <c r="DO365" s="326">
        <f t="shared" si="452"/>
        <v>0</v>
      </c>
      <c r="DP365" s="326">
        <f t="shared" si="470"/>
        <v>0</v>
      </c>
      <c r="DQ365" s="329">
        <f t="shared" si="471"/>
        <v>0</v>
      </c>
      <c r="DR365" s="72"/>
      <c r="DS365" s="372">
        <v>352</v>
      </c>
      <c r="DT365" s="68">
        <f t="shared" si="453"/>
        <v>0</v>
      </c>
      <c r="DV365" s="68">
        <f t="shared" si="454"/>
        <v>0</v>
      </c>
      <c r="DX365" s="91"/>
      <c r="DZ365" s="68">
        <f t="shared" si="455"/>
        <v>0</v>
      </c>
      <c r="EA365" s="132"/>
      <c r="EB365" s="72">
        <f t="shared" si="456"/>
        <v>0</v>
      </c>
      <c r="EC365" s="132"/>
      <c r="ED365" s="72">
        <f t="shared" si="412"/>
        <v>0</v>
      </c>
      <c r="EF365" s="364">
        <f t="shared" si="472"/>
        <v>0</v>
      </c>
      <c r="EG365" s="95">
        <f t="shared" si="473"/>
        <v>0</v>
      </c>
      <c r="EH365" s="379">
        <f>(INDEX('30 year Cash Flow'!$H$50:$AK$50,1,'Monthly Loan Amortization'!A365)/12)*$DV$9</f>
        <v>0</v>
      </c>
      <c r="EI365" s="326">
        <f t="shared" si="474"/>
        <v>0</v>
      </c>
      <c r="EJ365" s="326">
        <f t="shared" si="479"/>
        <v>0</v>
      </c>
      <c r="EK365" s="326">
        <f t="shared" si="475"/>
        <v>0</v>
      </c>
      <c r="EL365" s="329">
        <f t="shared" si="403"/>
        <v>0</v>
      </c>
      <c r="EM365" s="329"/>
      <c r="EN365" s="372">
        <v>352</v>
      </c>
      <c r="EO365" s="95">
        <f t="shared" si="457"/>
        <v>0</v>
      </c>
      <c r="EP365" s="132"/>
      <c r="EQ365" s="95">
        <f t="shared" si="458"/>
        <v>0</v>
      </c>
      <c r="ER365" s="132"/>
      <c r="ES365" s="91"/>
      <c r="ET365" s="132"/>
      <c r="EU365" s="95">
        <f t="shared" si="459"/>
        <v>0</v>
      </c>
      <c r="EV365" s="132"/>
      <c r="EW365" s="327">
        <f t="shared" si="460"/>
        <v>0</v>
      </c>
      <c r="EX365" s="132"/>
      <c r="EY365" s="327">
        <f t="shared" si="413"/>
        <v>0</v>
      </c>
      <c r="EZ365" s="132"/>
      <c r="FA365" s="364">
        <f t="shared" si="476"/>
        <v>0</v>
      </c>
      <c r="FB365" s="95">
        <f t="shared" si="477"/>
        <v>0</v>
      </c>
      <c r="FC365" s="379">
        <f>(INDEX('30 year Cash Flow'!$H$50:$AK$50,1,'Monthly Loan Amortization'!A365)/12)*$EQ$9</f>
        <v>0</v>
      </c>
      <c r="FD365" s="326">
        <f t="shared" si="480"/>
        <v>0</v>
      </c>
      <c r="FE365" s="326">
        <f t="shared" si="481"/>
        <v>0</v>
      </c>
      <c r="FF365" s="326">
        <f t="shared" si="478"/>
        <v>0</v>
      </c>
      <c r="FG365" s="329">
        <f t="shared" si="404"/>
        <v>0</v>
      </c>
    </row>
    <row r="366" spans="1:163" x14ac:dyDescent="0.25">
      <c r="A366" s="132">
        <f t="shared" si="461"/>
        <v>30</v>
      </c>
      <c r="B366" s="71">
        <v>353</v>
      </c>
      <c r="C366" s="68">
        <f t="shared" si="414"/>
        <v>0</v>
      </c>
      <c r="E366" s="68">
        <f t="shared" si="415"/>
        <v>0</v>
      </c>
      <c r="G366" s="91"/>
      <c r="I366" s="68">
        <f t="shared" si="416"/>
        <v>0</v>
      </c>
      <c r="K366" s="72">
        <f t="shared" si="417"/>
        <v>0</v>
      </c>
      <c r="M366" s="72">
        <f t="shared" si="405"/>
        <v>0</v>
      </c>
      <c r="N366" s="66"/>
      <c r="O366" s="69"/>
      <c r="Q366" s="71">
        <v>353</v>
      </c>
      <c r="R366" s="68">
        <f t="shared" si="418"/>
        <v>0</v>
      </c>
      <c r="T366" s="68">
        <f t="shared" si="419"/>
        <v>0</v>
      </c>
      <c r="V366" s="91"/>
      <c r="X366" s="68">
        <f t="shared" si="420"/>
        <v>0</v>
      </c>
      <c r="Z366" s="72">
        <f t="shared" si="421"/>
        <v>0</v>
      </c>
      <c r="AB366" s="72" t="e">
        <f t="shared" si="406"/>
        <v>#REF!</v>
      </c>
      <c r="AD366" s="69"/>
      <c r="AF366" s="71">
        <v>353</v>
      </c>
      <c r="AG366" s="68">
        <f t="shared" si="422"/>
        <v>0</v>
      </c>
      <c r="AI366" s="68">
        <f t="shared" si="423"/>
        <v>0</v>
      </c>
      <c r="AK366" s="91"/>
      <c r="AM366" s="68">
        <f t="shared" si="424"/>
        <v>0</v>
      </c>
      <c r="AO366" s="72">
        <f t="shared" si="425"/>
        <v>0</v>
      </c>
      <c r="AQ366" s="72" t="e">
        <f t="shared" si="407"/>
        <v>#REF!</v>
      </c>
      <c r="AS366" s="69"/>
      <c r="AU366" s="71">
        <v>353</v>
      </c>
      <c r="AV366" s="68">
        <f t="shared" si="426"/>
        <v>0</v>
      </c>
      <c r="AX366" s="68">
        <f t="shared" si="427"/>
        <v>0</v>
      </c>
      <c r="AZ366" s="91"/>
      <c r="BB366" s="68">
        <f t="shared" si="428"/>
        <v>0</v>
      </c>
      <c r="BD366" s="72">
        <f t="shared" si="429"/>
        <v>0</v>
      </c>
      <c r="BF366" s="72" t="e">
        <f t="shared" si="408"/>
        <v>#REF!</v>
      </c>
      <c r="BG366" s="72"/>
      <c r="BH366" s="71">
        <v>353</v>
      </c>
      <c r="BI366" s="68">
        <f t="shared" si="430"/>
        <v>0</v>
      </c>
      <c r="BJ366" s="132"/>
      <c r="BK366" s="68">
        <f t="shared" si="431"/>
        <v>0</v>
      </c>
      <c r="BL366" s="132"/>
      <c r="BM366" s="91"/>
      <c r="BN366" s="132"/>
      <c r="BO366" s="68">
        <f t="shared" si="432"/>
        <v>0</v>
      </c>
      <c r="BP366" s="132"/>
      <c r="BQ366" s="72">
        <f t="shared" si="433"/>
        <v>0</v>
      </c>
      <c r="BR366" s="132"/>
      <c r="BS366" s="72">
        <f t="shared" si="409"/>
        <v>0</v>
      </c>
      <c r="BT366" s="72"/>
      <c r="BU366" s="326">
        <f t="shared" si="462"/>
        <v>0</v>
      </c>
      <c r="BV366" s="326">
        <f t="shared" si="434"/>
        <v>0</v>
      </c>
      <c r="BW366" s="326">
        <f t="shared" si="435"/>
        <v>0</v>
      </c>
      <c r="BX366" s="326">
        <f t="shared" si="436"/>
        <v>0</v>
      </c>
      <c r="BY366" s="326">
        <f t="shared" si="437"/>
        <v>0</v>
      </c>
      <c r="BZ366" s="326">
        <f t="shared" si="463"/>
        <v>0</v>
      </c>
      <c r="CA366" s="329">
        <f t="shared" si="438"/>
        <v>0</v>
      </c>
      <c r="CB366" s="132"/>
      <c r="CC366" s="71">
        <v>353</v>
      </c>
      <c r="CD366" s="68">
        <f t="shared" si="439"/>
        <v>0</v>
      </c>
      <c r="CE366" s="132"/>
      <c r="CF366" s="68">
        <f t="shared" si="440"/>
        <v>0</v>
      </c>
      <c r="CG366" s="132"/>
      <c r="CH366" s="91"/>
      <c r="CI366" s="132"/>
      <c r="CJ366" s="68">
        <f t="shared" si="441"/>
        <v>0</v>
      </c>
      <c r="CK366" s="132"/>
      <c r="CL366" s="72">
        <f t="shared" si="442"/>
        <v>0</v>
      </c>
      <c r="CM366" s="132"/>
      <c r="CN366" s="72">
        <f t="shared" si="410"/>
        <v>0</v>
      </c>
      <c r="CO366" s="132"/>
      <c r="CP366" s="326">
        <f t="shared" si="464"/>
        <v>0</v>
      </c>
      <c r="CQ366" s="326">
        <f t="shared" si="465"/>
        <v>0</v>
      </c>
      <c r="CR366" s="326">
        <f t="shared" si="466"/>
        <v>0</v>
      </c>
      <c r="CS366" s="326">
        <f t="shared" si="443"/>
        <v>0</v>
      </c>
      <c r="CT366" s="326">
        <f t="shared" si="444"/>
        <v>0</v>
      </c>
      <c r="CU366" s="326">
        <f t="shared" si="467"/>
        <v>0</v>
      </c>
      <c r="CV366" s="329">
        <f t="shared" si="445"/>
        <v>0</v>
      </c>
      <c r="CW366" s="69"/>
      <c r="CX366" s="71">
        <v>353</v>
      </c>
      <c r="CY366" s="68">
        <f t="shared" si="446"/>
        <v>0</v>
      </c>
      <c r="CZ366" s="132"/>
      <c r="DA366" s="68">
        <f t="shared" si="447"/>
        <v>0</v>
      </c>
      <c r="DB366" s="132"/>
      <c r="DC366" s="91"/>
      <c r="DD366" s="132"/>
      <c r="DE366" s="68">
        <f t="shared" si="448"/>
        <v>0</v>
      </c>
      <c r="DF366" s="132"/>
      <c r="DG366" s="72">
        <f t="shared" si="449"/>
        <v>0</v>
      </c>
      <c r="DH366" s="132"/>
      <c r="DI366" s="72">
        <f t="shared" si="411"/>
        <v>0</v>
      </c>
      <c r="DJ366" s="72"/>
      <c r="DK366" s="326">
        <f t="shared" si="468"/>
        <v>0</v>
      </c>
      <c r="DL366" s="326">
        <f t="shared" si="469"/>
        <v>0</v>
      </c>
      <c r="DM366" s="326">
        <f t="shared" si="450"/>
        <v>0</v>
      </c>
      <c r="DN366" s="326">
        <f t="shared" si="451"/>
        <v>0</v>
      </c>
      <c r="DO366" s="326">
        <f t="shared" si="452"/>
        <v>0</v>
      </c>
      <c r="DP366" s="326">
        <f t="shared" si="470"/>
        <v>0</v>
      </c>
      <c r="DQ366" s="329">
        <f t="shared" si="471"/>
        <v>0</v>
      </c>
      <c r="DR366" s="72"/>
      <c r="DS366" s="372">
        <v>353</v>
      </c>
      <c r="DT366" s="68">
        <f t="shared" si="453"/>
        <v>0</v>
      </c>
      <c r="DV366" s="68">
        <f t="shared" si="454"/>
        <v>0</v>
      </c>
      <c r="DX366" s="91"/>
      <c r="DZ366" s="68">
        <f t="shared" si="455"/>
        <v>0</v>
      </c>
      <c r="EA366" s="132"/>
      <c r="EB366" s="72">
        <f t="shared" si="456"/>
        <v>0</v>
      </c>
      <c r="EC366" s="132"/>
      <c r="ED366" s="72">
        <f t="shared" si="412"/>
        <v>0</v>
      </c>
      <c r="EF366" s="364">
        <f t="shared" si="472"/>
        <v>0</v>
      </c>
      <c r="EG366" s="95">
        <f t="shared" si="473"/>
        <v>0</v>
      </c>
      <c r="EH366" s="379">
        <f>(INDEX('30 year Cash Flow'!$H$50:$AK$50,1,'Monthly Loan Amortization'!A366)/12)*$DV$9</f>
        <v>0</v>
      </c>
      <c r="EI366" s="326">
        <f t="shared" si="474"/>
        <v>0</v>
      </c>
      <c r="EJ366" s="326">
        <f t="shared" si="479"/>
        <v>0</v>
      </c>
      <c r="EK366" s="326">
        <f t="shared" si="475"/>
        <v>0</v>
      </c>
      <c r="EL366" s="329">
        <f t="shared" si="403"/>
        <v>0</v>
      </c>
      <c r="EM366" s="329"/>
      <c r="EN366" s="372">
        <v>353</v>
      </c>
      <c r="EO366" s="95">
        <f t="shared" si="457"/>
        <v>0</v>
      </c>
      <c r="EP366" s="132"/>
      <c r="EQ366" s="95">
        <f t="shared" si="458"/>
        <v>0</v>
      </c>
      <c r="ER366" s="132"/>
      <c r="ES366" s="91"/>
      <c r="ET366" s="132"/>
      <c r="EU366" s="95">
        <f t="shared" si="459"/>
        <v>0</v>
      </c>
      <c r="EV366" s="132"/>
      <c r="EW366" s="327">
        <f t="shared" si="460"/>
        <v>0</v>
      </c>
      <c r="EX366" s="132"/>
      <c r="EY366" s="327">
        <f t="shared" si="413"/>
        <v>0</v>
      </c>
      <c r="EZ366" s="132"/>
      <c r="FA366" s="364">
        <f t="shared" si="476"/>
        <v>0</v>
      </c>
      <c r="FB366" s="95">
        <f t="shared" si="477"/>
        <v>0</v>
      </c>
      <c r="FC366" s="379">
        <f>(INDEX('30 year Cash Flow'!$H$50:$AK$50,1,'Monthly Loan Amortization'!A366)/12)*$EQ$9</f>
        <v>0</v>
      </c>
      <c r="FD366" s="326">
        <f t="shared" si="480"/>
        <v>0</v>
      </c>
      <c r="FE366" s="326">
        <f t="shared" si="481"/>
        <v>0</v>
      </c>
      <c r="FF366" s="326">
        <f t="shared" si="478"/>
        <v>0</v>
      </c>
      <c r="FG366" s="329">
        <f t="shared" si="404"/>
        <v>0</v>
      </c>
    </row>
    <row r="367" spans="1:163" x14ac:dyDescent="0.25">
      <c r="A367" s="132">
        <f t="shared" si="461"/>
        <v>30</v>
      </c>
      <c r="B367" s="71">
        <v>354</v>
      </c>
      <c r="C367" s="68">
        <f t="shared" si="414"/>
        <v>0</v>
      </c>
      <c r="E367" s="68">
        <f t="shared" si="415"/>
        <v>0</v>
      </c>
      <c r="G367" s="91"/>
      <c r="I367" s="68">
        <f t="shared" si="416"/>
        <v>0</v>
      </c>
      <c r="K367" s="72">
        <f t="shared" si="417"/>
        <v>0</v>
      </c>
      <c r="M367" s="72">
        <f t="shared" si="405"/>
        <v>0</v>
      </c>
      <c r="N367" s="66"/>
      <c r="O367" s="69"/>
      <c r="Q367" s="71">
        <v>354</v>
      </c>
      <c r="R367" s="68">
        <f t="shared" si="418"/>
        <v>0</v>
      </c>
      <c r="T367" s="68">
        <f t="shared" si="419"/>
        <v>0</v>
      </c>
      <c r="V367" s="91"/>
      <c r="X367" s="68">
        <f t="shared" si="420"/>
        <v>0</v>
      </c>
      <c r="Z367" s="72">
        <f t="shared" si="421"/>
        <v>0</v>
      </c>
      <c r="AB367" s="72" t="e">
        <f t="shared" si="406"/>
        <v>#REF!</v>
      </c>
      <c r="AD367" s="69"/>
      <c r="AF367" s="71">
        <v>354</v>
      </c>
      <c r="AG367" s="68">
        <f t="shared" si="422"/>
        <v>0</v>
      </c>
      <c r="AI367" s="68">
        <f t="shared" si="423"/>
        <v>0</v>
      </c>
      <c r="AK367" s="91"/>
      <c r="AM367" s="68">
        <f t="shared" si="424"/>
        <v>0</v>
      </c>
      <c r="AO367" s="72">
        <f t="shared" si="425"/>
        <v>0</v>
      </c>
      <c r="AQ367" s="72" t="e">
        <f t="shared" si="407"/>
        <v>#REF!</v>
      </c>
      <c r="AS367" s="69"/>
      <c r="AU367" s="71">
        <v>354</v>
      </c>
      <c r="AV367" s="68">
        <f t="shared" si="426"/>
        <v>0</v>
      </c>
      <c r="AX367" s="68">
        <f t="shared" si="427"/>
        <v>0</v>
      </c>
      <c r="AZ367" s="91"/>
      <c r="BB367" s="68">
        <f t="shared" si="428"/>
        <v>0</v>
      </c>
      <c r="BD367" s="72">
        <f t="shared" si="429"/>
        <v>0</v>
      </c>
      <c r="BF367" s="72" t="e">
        <f t="shared" si="408"/>
        <v>#REF!</v>
      </c>
      <c r="BG367" s="72"/>
      <c r="BH367" s="71">
        <v>354</v>
      </c>
      <c r="BI367" s="68">
        <f t="shared" si="430"/>
        <v>0</v>
      </c>
      <c r="BJ367" s="132"/>
      <c r="BK367" s="68">
        <f t="shared" si="431"/>
        <v>0</v>
      </c>
      <c r="BL367" s="132"/>
      <c r="BM367" s="91"/>
      <c r="BN367" s="132"/>
      <c r="BO367" s="68">
        <f t="shared" si="432"/>
        <v>0</v>
      </c>
      <c r="BP367" s="132"/>
      <c r="BQ367" s="72">
        <f t="shared" si="433"/>
        <v>0</v>
      </c>
      <c r="BR367" s="132"/>
      <c r="BS367" s="72">
        <f t="shared" si="409"/>
        <v>0</v>
      </c>
      <c r="BT367" s="72"/>
      <c r="BU367" s="326">
        <f t="shared" si="462"/>
        <v>0</v>
      </c>
      <c r="BV367" s="326">
        <f t="shared" si="434"/>
        <v>0</v>
      </c>
      <c r="BW367" s="326">
        <f t="shared" si="435"/>
        <v>0</v>
      </c>
      <c r="BX367" s="326">
        <f t="shared" si="436"/>
        <v>0</v>
      </c>
      <c r="BY367" s="326">
        <f t="shared" si="437"/>
        <v>0</v>
      </c>
      <c r="BZ367" s="326">
        <f t="shared" si="463"/>
        <v>0</v>
      </c>
      <c r="CA367" s="329">
        <f t="shared" si="438"/>
        <v>0</v>
      </c>
      <c r="CB367" s="132"/>
      <c r="CC367" s="71">
        <v>354</v>
      </c>
      <c r="CD367" s="68">
        <f t="shared" si="439"/>
        <v>0</v>
      </c>
      <c r="CE367" s="132"/>
      <c r="CF367" s="68">
        <f t="shared" si="440"/>
        <v>0</v>
      </c>
      <c r="CG367" s="132"/>
      <c r="CH367" s="91"/>
      <c r="CI367" s="132"/>
      <c r="CJ367" s="68">
        <f t="shared" si="441"/>
        <v>0</v>
      </c>
      <c r="CK367" s="132"/>
      <c r="CL367" s="72">
        <f t="shared" si="442"/>
        <v>0</v>
      </c>
      <c r="CM367" s="132"/>
      <c r="CN367" s="72">
        <f t="shared" si="410"/>
        <v>0</v>
      </c>
      <c r="CO367" s="132"/>
      <c r="CP367" s="326">
        <f t="shared" si="464"/>
        <v>0</v>
      </c>
      <c r="CQ367" s="326">
        <f t="shared" si="465"/>
        <v>0</v>
      </c>
      <c r="CR367" s="326">
        <f t="shared" si="466"/>
        <v>0</v>
      </c>
      <c r="CS367" s="326">
        <f t="shared" si="443"/>
        <v>0</v>
      </c>
      <c r="CT367" s="326">
        <f t="shared" si="444"/>
        <v>0</v>
      </c>
      <c r="CU367" s="326">
        <f t="shared" si="467"/>
        <v>0</v>
      </c>
      <c r="CV367" s="329">
        <f t="shared" si="445"/>
        <v>0</v>
      </c>
      <c r="CW367" s="69"/>
      <c r="CX367" s="71">
        <v>354</v>
      </c>
      <c r="CY367" s="68">
        <f t="shared" si="446"/>
        <v>0</v>
      </c>
      <c r="CZ367" s="132"/>
      <c r="DA367" s="68">
        <f t="shared" si="447"/>
        <v>0</v>
      </c>
      <c r="DB367" s="132"/>
      <c r="DC367" s="91"/>
      <c r="DD367" s="132"/>
      <c r="DE367" s="68">
        <f t="shared" si="448"/>
        <v>0</v>
      </c>
      <c r="DF367" s="132"/>
      <c r="DG367" s="72">
        <f t="shared" si="449"/>
        <v>0</v>
      </c>
      <c r="DH367" s="132"/>
      <c r="DI367" s="72">
        <f t="shared" si="411"/>
        <v>0</v>
      </c>
      <c r="DJ367" s="72"/>
      <c r="DK367" s="326">
        <f t="shared" si="468"/>
        <v>0</v>
      </c>
      <c r="DL367" s="326">
        <f t="shared" si="469"/>
        <v>0</v>
      </c>
      <c r="DM367" s="326">
        <f t="shared" si="450"/>
        <v>0</v>
      </c>
      <c r="DN367" s="326">
        <f t="shared" si="451"/>
        <v>0</v>
      </c>
      <c r="DO367" s="326">
        <f t="shared" si="452"/>
        <v>0</v>
      </c>
      <c r="DP367" s="326">
        <f t="shared" si="470"/>
        <v>0</v>
      </c>
      <c r="DQ367" s="329">
        <f t="shared" si="471"/>
        <v>0</v>
      </c>
      <c r="DR367" s="72"/>
      <c r="DS367" s="372">
        <v>354</v>
      </c>
      <c r="DT367" s="68">
        <f t="shared" si="453"/>
        <v>0</v>
      </c>
      <c r="DV367" s="68">
        <f t="shared" si="454"/>
        <v>0</v>
      </c>
      <c r="DX367" s="91"/>
      <c r="DZ367" s="68">
        <f t="shared" si="455"/>
        <v>0</v>
      </c>
      <c r="EA367" s="132"/>
      <c r="EB367" s="72">
        <f t="shared" si="456"/>
        <v>0</v>
      </c>
      <c r="EC367" s="132"/>
      <c r="ED367" s="72">
        <f t="shared" si="412"/>
        <v>0</v>
      </c>
      <c r="EF367" s="364">
        <f t="shared" si="472"/>
        <v>0</v>
      </c>
      <c r="EG367" s="95">
        <f t="shared" si="473"/>
        <v>0</v>
      </c>
      <c r="EH367" s="379">
        <f>(INDEX('30 year Cash Flow'!$H$50:$AK$50,1,'Monthly Loan Amortization'!A367)/12)*$DV$9</f>
        <v>0</v>
      </c>
      <c r="EI367" s="326">
        <f t="shared" si="474"/>
        <v>0</v>
      </c>
      <c r="EJ367" s="326">
        <f t="shared" si="479"/>
        <v>0</v>
      </c>
      <c r="EK367" s="326">
        <f t="shared" si="475"/>
        <v>0</v>
      </c>
      <c r="EL367" s="329">
        <f t="shared" si="403"/>
        <v>0</v>
      </c>
      <c r="EM367" s="329"/>
      <c r="EN367" s="372">
        <v>354</v>
      </c>
      <c r="EO367" s="95">
        <f t="shared" si="457"/>
        <v>0</v>
      </c>
      <c r="EP367" s="132"/>
      <c r="EQ367" s="95">
        <f t="shared" si="458"/>
        <v>0</v>
      </c>
      <c r="ER367" s="132"/>
      <c r="ES367" s="91"/>
      <c r="ET367" s="132"/>
      <c r="EU367" s="95">
        <f t="shared" si="459"/>
        <v>0</v>
      </c>
      <c r="EV367" s="132"/>
      <c r="EW367" s="327">
        <f t="shared" si="460"/>
        <v>0</v>
      </c>
      <c r="EX367" s="132"/>
      <c r="EY367" s="327">
        <f t="shared" si="413"/>
        <v>0</v>
      </c>
      <c r="EZ367" s="132"/>
      <c r="FA367" s="364">
        <f t="shared" si="476"/>
        <v>0</v>
      </c>
      <c r="FB367" s="95">
        <f t="shared" si="477"/>
        <v>0</v>
      </c>
      <c r="FC367" s="379">
        <f>(INDEX('30 year Cash Flow'!$H$50:$AK$50,1,'Monthly Loan Amortization'!A367)/12)*$EQ$9</f>
        <v>0</v>
      </c>
      <c r="FD367" s="326">
        <f t="shared" si="480"/>
        <v>0</v>
      </c>
      <c r="FE367" s="326">
        <f t="shared" si="481"/>
        <v>0</v>
      </c>
      <c r="FF367" s="326">
        <f t="shared" si="478"/>
        <v>0</v>
      </c>
      <c r="FG367" s="329">
        <f t="shared" si="404"/>
        <v>0</v>
      </c>
    </row>
    <row r="368" spans="1:163" x14ac:dyDescent="0.25">
      <c r="A368" s="132">
        <f t="shared" si="461"/>
        <v>30</v>
      </c>
      <c r="B368" s="71">
        <v>355</v>
      </c>
      <c r="C368" s="68">
        <f t="shared" si="414"/>
        <v>0</v>
      </c>
      <c r="E368" s="68">
        <f t="shared" si="415"/>
        <v>0</v>
      </c>
      <c r="G368" s="91"/>
      <c r="I368" s="68">
        <f t="shared" si="416"/>
        <v>0</v>
      </c>
      <c r="K368" s="72">
        <f t="shared" si="417"/>
        <v>0</v>
      </c>
      <c r="M368" s="72">
        <f t="shared" si="405"/>
        <v>0</v>
      </c>
      <c r="N368" s="66"/>
      <c r="O368" s="69"/>
      <c r="Q368" s="71">
        <v>355</v>
      </c>
      <c r="R368" s="68">
        <f t="shared" si="418"/>
        <v>0</v>
      </c>
      <c r="T368" s="68">
        <f t="shared" si="419"/>
        <v>0</v>
      </c>
      <c r="V368" s="91"/>
      <c r="X368" s="68">
        <f t="shared" si="420"/>
        <v>0</v>
      </c>
      <c r="Z368" s="72">
        <f t="shared" si="421"/>
        <v>0</v>
      </c>
      <c r="AB368" s="72" t="e">
        <f t="shared" si="406"/>
        <v>#REF!</v>
      </c>
      <c r="AD368" s="69"/>
      <c r="AF368" s="71">
        <v>355</v>
      </c>
      <c r="AG368" s="68">
        <f t="shared" si="422"/>
        <v>0</v>
      </c>
      <c r="AI368" s="68">
        <f t="shared" si="423"/>
        <v>0</v>
      </c>
      <c r="AK368" s="91"/>
      <c r="AM368" s="68">
        <f t="shared" si="424"/>
        <v>0</v>
      </c>
      <c r="AO368" s="72">
        <f t="shared" si="425"/>
        <v>0</v>
      </c>
      <c r="AQ368" s="72" t="e">
        <f t="shared" si="407"/>
        <v>#REF!</v>
      </c>
      <c r="AS368" s="69"/>
      <c r="AU368" s="71">
        <v>355</v>
      </c>
      <c r="AV368" s="68">
        <f t="shared" si="426"/>
        <v>0</v>
      </c>
      <c r="AX368" s="68">
        <f t="shared" si="427"/>
        <v>0</v>
      </c>
      <c r="AZ368" s="91"/>
      <c r="BB368" s="68">
        <f t="shared" si="428"/>
        <v>0</v>
      </c>
      <c r="BD368" s="72">
        <f t="shared" si="429"/>
        <v>0</v>
      </c>
      <c r="BF368" s="72" t="e">
        <f t="shared" si="408"/>
        <v>#REF!</v>
      </c>
      <c r="BG368" s="72"/>
      <c r="BH368" s="71">
        <v>355</v>
      </c>
      <c r="BI368" s="68">
        <f t="shared" si="430"/>
        <v>0</v>
      </c>
      <c r="BJ368" s="132"/>
      <c r="BK368" s="68">
        <f t="shared" si="431"/>
        <v>0</v>
      </c>
      <c r="BL368" s="132"/>
      <c r="BM368" s="91"/>
      <c r="BN368" s="132"/>
      <c r="BO368" s="68">
        <f t="shared" si="432"/>
        <v>0</v>
      </c>
      <c r="BP368" s="132"/>
      <c r="BQ368" s="72">
        <f t="shared" si="433"/>
        <v>0</v>
      </c>
      <c r="BR368" s="132"/>
      <c r="BS368" s="72">
        <f t="shared" si="409"/>
        <v>0</v>
      </c>
      <c r="BT368" s="72"/>
      <c r="BU368" s="326">
        <f t="shared" si="462"/>
        <v>0</v>
      </c>
      <c r="BV368" s="326">
        <f t="shared" si="434"/>
        <v>0</v>
      </c>
      <c r="BW368" s="326">
        <f t="shared" si="435"/>
        <v>0</v>
      </c>
      <c r="BX368" s="326">
        <f t="shared" si="436"/>
        <v>0</v>
      </c>
      <c r="BY368" s="326">
        <f t="shared" si="437"/>
        <v>0</v>
      </c>
      <c r="BZ368" s="326">
        <f t="shared" si="463"/>
        <v>0</v>
      </c>
      <c r="CA368" s="329">
        <f t="shared" si="438"/>
        <v>0</v>
      </c>
      <c r="CB368" s="132"/>
      <c r="CC368" s="71">
        <v>355</v>
      </c>
      <c r="CD368" s="68">
        <f t="shared" si="439"/>
        <v>0</v>
      </c>
      <c r="CE368" s="132"/>
      <c r="CF368" s="68">
        <f t="shared" si="440"/>
        <v>0</v>
      </c>
      <c r="CG368" s="132"/>
      <c r="CH368" s="91"/>
      <c r="CI368" s="132"/>
      <c r="CJ368" s="68">
        <f t="shared" si="441"/>
        <v>0</v>
      </c>
      <c r="CK368" s="132"/>
      <c r="CL368" s="72">
        <f t="shared" si="442"/>
        <v>0</v>
      </c>
      <c r="CM368" s="132"/>
      <c r="CN368" s="72">
        <f t="shared" si="410"/>
        <v>0</v>
      </c>
      <c r="CO368" s="132"/>
      <c r="CP368" s="326">
        <f t="shared" si="464"/>
        <v>0</v>
      </c>
      <c r="CQ368" s="326">
        <f t="shared" si="465"/>
        <v>0</v>
      </c>
      <c r="CR368" s="326">
        <f t="shared" si="466"/>
        <v>0</v>
      </c>
      <c r="CS368" s="326">
        <f t="shared" si="443"/>
        <v>0</v>
      </c>
      <c r="CT368" s="326">
        <f t="shared" si="444"/>
        <v>0</v>
      </c>
      <c r="CU368" s="326">
        <f t="shared" si="467"/>
        <v>0</v>
      </c>
      <c r="CV368" s="329">
        <f t="shared" si="445"/>
        <v>0</v>
      </c>
      <c r="CW368" s="69"/>
      <c r="CX368" s="71">
        <v>355</v>
      </c>
      <c r="CY368" s="68">
        <f t="shared" si="446"/>
        <v>0</v>
      </c>
      <c r="CZ368" s="132"/>
      <c r="DA368" s="68">
        <f t="shared" si="447"/>
        <v>0</v>
      </c>
      <c r="DB368" s="132"/>
      <c r="DC368" s="91"/>
      <c r="DD368" s="132"/>
      <c r="DE368" s="68">
        <f t="shared" si="448"/>
        <v>0</v>
      </c>
      <c r="DF368" s="132"/>
      <c r="DG368" s="72">
        <f t="shared" si="449"/>
        <v>0</v>
      </c>
      <c r="DH368" s="132"/>
      <c r="DI368" s="72">
        <f t="shared" si="411"/>
        <v>0</v>
      </c>
      <c r="DJ368" s="72"/>
      <c r="DK368" s="326">
        <f t="shared" si="468"/>
        <v>0</v>
      </c>
      <c r="DL368" s="326">
        <f t="shared" si="469"/>
        <v>0</v>
      </c>
      <c r="DM368" s="326">
        <f t="shared" si="450"/>
        <v>0</v>
      </c>
      <c r="DN368" s="326">
        <f t="shared" si="451"/>
        <v>0</v>
      </c>
      <c r="DO368" s="326">
        <f t="shared" si="452"/>
        <v>0</v>
      </c>
      <c r="DP368" s="326">
        <f t="shared" si="470"/>
        <v>0</v>
      </c>
      <c r="DQ368" s="329">
        <f t="shared" si="471"/>
        <v>0</v>
      </c>
      <c r="DR368" s="72"/>
      <c r="DS368" s="372">
        <v>355</v>
      </c>
      <c r="DT368" s="68">
        <f t="shared" si="453"/>
        <v>0</v>
      </c>
      <c r="DV368" s="68">
        <f t="shared" si="454"/>
        <v>0</v>
      </c>
      <c r="DX368" s="91"/>
      <c r="DZ368" s="68">
        <f t="shared" si="455"/>
        <v>0</v>
      </c>
      <c r="EA368" s="132"/>
      <c r="EB368" s="72">
        <f t="shared" si="456"/>
        <v>0</v>
      </c>
      <c r="EC368" s="132"/>
      <c r="ED368" s="72">
        <f t="shared" si="412"/>
        <v>0</v>
      </c>
      <c r="EF368" s="364">
        <f t="shared" si="472"/>
        <v>0</v>
      </c>
      <c r="EG368" s="95">
        <f t="shared" si="473"/>
        <v>0</v>
      </c>
      <c r="EH368" s="379">
        <f>(INDEX('30 year Cash Flow'!$H$50:$AK$50,1,'Monthly Loan Amortization'!A368)/12)*$DV$9</f>
        <v>0</v>
      </c>
      <c r="EI368" s="326">
        <f t="shared" si="474"/>
        <v>0</v>
      </c>
      <c r="EJ368" s="326">
        <f t="shared" si="479"/>
        <v>0</v>
      </c>
      <c r="EK368" s="326">
        <f t="shared" si="475"/>
        <v>0</v>
      </c>
      <c r="EL368" s="329">
        <f t="shared" si="403"/>
        <v>0</v>
      </c>
      <c r="EM368" s="329"/>
      <c r="EN368" s="372">
        <v>355</v>
      </c>
      <c r="EO368" s="95">
        <f t="shared" si="457"/>
        <v>0</v>
      </c>
      <c r="EP368" s="132"/>
      <c r="EQ368" s="95">
        <f t="shared" si="458"/>
        <v>0</v>
      </c>
      <c r="ER368" s="132"/>
      <c r="ES368" s="91"/>
      <c r="ET368" s="132"/>
      <c r="EU368" s="95">
        <f t="shared" si="459"/>
        <v>0</v>
      </c>
      <c r="EV368" s="132"/>
      <c r="EW368" s="327">
        <f t="shared" si="460"/>
        <v>0</v>
      </c>
      <c r="EX368" s="132"/>
      <c r="EY368" s="327">
        <f t="shared" si="413"/>
        <v>0</v>
      </c>
      <c r="EZ368" s="132"/>
      <c r="FA368" s="364">
        <f t="shared" si="476"/>
        <v>0</v>
      </c>
      <c r="FB368" s="95">
        <f t="shared" si="477"/>
        <v>0</v>
      </c>
      <c r="FC368" s="379">
        <f>(INDEX('30 year Cash Flow'!$H$50:$AK$50,1,'Monthly Loan Amortization'!A368)/12)*$EQ$9</f>
        <v>0</v>
      </c>
      <c r="FD368" s="326">
        <f t="shared" si="480"/>
        <v>0</v>
      </c>
      <c r="FE368" s="326">
        <f t="shared" si="481"/>
        <v>0</v>
      </c>
      <c r="FF368" s="326">
        <f t="shared" si="478"/>
        <v>0</v>
      </c>
      <c r="FG368" s="329">
        <f t="shared" si="404"/>
        <v>0</v>
      </c>
    </row>
    <row r="369" spans="1:163" x14ac:dyDescent="0.25">
      <c r="A369" s="132">
        <f t="shared" si="461"/>
        <v>30</v>
      </c>
      <c r="B369" s="71">
        <v>356</v>
      </c>
      <c r="C369" s="68">
        <f t="shared" si="414"/>
        <v>0</v>
      </c>
      <c r="E369" s="68">
        <f t="shared" si="415"/>
        <v>0</v>
      </c>
      <c r="G369" s="91"/>
      <c r="I369" s="68">
        <f t="shared" si="416"/>
        <v>0</v>
      </c>
      <c r="K369" s="72">
        <f t="shared" si="417"/>
        <v>0</v>
      </c>
      <c r="M369" s="72">
        <f t="shared" si="405"/>
        <v>0</v>
      </c>
      <c r="N369" s="66"/>
      <c r="O369" s="69"/>
      <c r="Q369" s="71">
        <v>356</v>
      </c>
      <c r="R369" s="68">
        <f t="shared" si="418"/>
        <v>0</v>
      </c>
      <c r="T369" s="68">
        <f t="shared" si="419"/>
        <v>0</v>
      </c>
      <c r="V369" s="91"/>
      <c r="X369" s="68">
        <f t="shared" si="420"/>
        <v>0</v>
      </c>
      <c r="Z369" s="72">
        <f t="shared" si="421"/>
        <v>0</v>
      </c>
      <c r="AB369" s="72" t="e">
        <f t="shared" si="406"/>
        <v>#REF!</v>
      </c>
      <c r="AD369" s="69"/>
      <c r="AF369" s="71">
        <v>356</v>
      </c>
      <c r="AG369" s="68">
        <f t="shared" si="422"/>
        <v>0</v>
      </c>
      <c r="AI369" s="68">
        <f t="shared" si="423"/>
        <v>0</v>
      </c>
      <c r="AK369" s="91"/>
      <c r="AM369" s="68">
        <f t="shared" si="424"/>
        <v>0</v>
      </c>
      <c r="AO369" s="72">
        <f t="shared" si="425"/>
        <v>0</v>
      </c>
      <c r="AQ369" s="72" t="e">
        <f t="shared" si="407"/>
        <v>#REF!</v>
      </c>
      <c r="AS369" s="69"/>
      <c r="AU369" s="71">
        <v>356</v>
      </c>
      <c r="AV369" s="68">
        <f t="shared" si="426"/>
        <v>0</v>
      </c>
      <c r="AX369" s="68">
        <f t="shared" si="427"/>
        <v>0</v>
      </c>
      <c r="AZ369" s="91"/>
      <c r="BB369" s="68">
        <f t="shared" si="428"/>
        <v>0</v>
      </c>
      <c r="BD369" s="72">
        <f t="shared" si="429"/>
        <v>0</v>
      </c>
      <c r="BF369" s="72" t="e">
        <f t="shared" si="408"/>
        <v>#REF!</v>
      </c>
      <c r="BG369" s="72"/>
      <c r="BH369" s="71">
        <v>356</v>
      </c>
      <c r="BI369" s="68">
        <f t="shared" si="430"/>
        <v>0</v>
      </c>
      <c r="BJ369" s="132"/>
      <c r="BK369" s="68">
        <f t="shared" si="431"/>
        <v>0</v>
      </c>
      <c r="BL369" s="132"/>
      <c r="BM369" s="91"/>
      <c r="BN369" s="132"/>
      <c r="BO369" s="68">
        <f t="shared" si="432"/>
        <v>0</v>
      </c>
      <c r="BP369" s="132"/>
      <c r="BQ369" s="72">
        <f t="shared" si="433"/>
        <v>0</v>
      </c>
      <c r="BR369" s="132"/>
      <c r="BS369" s="72">
        <f t="shared" si="409"/>
        <v>0</v>
      </c>
      <c r="BT369" s="72"/>
      <c r="BU369" s="326">
        <f t="shared" si="462"/>
        <v>0</v>
      </c>
      <c r="BV369" s="326">
        <f t="shared" si="434"/>
        <v>0</v>
      </c>
      <c r="BW369" s="326">
        <f t="shared" si="435"/>
        <v>0</v>
      </c>
      <c r="BX369" s="326">
        <f t="shared" si="436"/>
        <v>0</v>
      </c>
      <c r="BY369" s="326">
        <f t="shared" si="437"/>
        <v>0</v>
      </c>
      <c r="BZ369" s="326">
        <f t="shared" si="463"/>
        <v>0</v>
      </c>
      <c r="CA369" s="329">
        <f t="shared" si="438"/>
        <v>0</v>
      </c>
      <c r="CB369" s="132"/>
      <c r="CC369" s="71">
        <v>356</v>
      </c>
      <c r="CD369" s="68">
        <f t="shared" si="439"/>
        <v>0</v>
      </c>
      <c r="CE369" s="132"/>
      <c r="CF369" s="68">
        <f t="shared" si="440"/>
        <v>0</v>
      </c>
      <c r="CG369" s="132"/>
      <c r="CH369" s="91"/>
      <c r="CI369" s="132"/>
      <c r="CJ369" s="68">
        <f t="shared" si="441"/>
        <v>0</v>
      </c>
      <c r="CK369" s="132"/>
      <c r="CL369" s="72">
        <f t="shared" si="442"/>
        <v>0</v>
      </c>
      <c r="CM369" s="132"/>
      <c r="CN369" s="72">
        <f t="shared" si="410"/>
        <v>0</v>
      </c>
      <c r="CO369" s="132"/>
      <c r="CP369" s="326">
        <f t="shared" si="464"/>
        <v>0</v>
      </c>
      <c r="CQ369" s="326">
        <f t="shared" si="465"/>
        <v>0</v>
      </c>
      <c r="CR369" s="326">
        <f t="shared" si="466"/>
        <v>0</v>
      </c>
      <c r="CS369" s="326">
        <f t="shared" si="443"/>
        <v>0</v>
      </c>
      <c r="CT369" s="326">
        <f t="shared" si="444"/>
        <v>0</v>
      </c>
      <c r="CU369" s="326">
        <f t="shared" si="467"/>
        <v>0</v>
      </c>
      <c r="CV369" s="329">
        <f t="shared" si="445"/>
        <v>0</v>
      </c>
      <c r="CW369" s="69"/>
      <c r="CX369" s="71">
        <v>356</v>
      </c>
      <c r="CY369" s="68">
        <f t="shared" si="446"/>
        <v>0</v>
      </c>
      <c r="CZ369" s="132"/>
      <c r="DA369" s="68">
        <f t="shared" si="447"/>
        <v>0</v>
      </c>
      <c r="DB369" s="132"/>
      <c r="DC369" s="91"/>
      <c r="DD369" s="132"/>
      <c r="DE369" s="68">
        <f t="shared" si="448"/>
        <v>0</v>
      </c>
      <c r="DF369" s="132"/>
      <c r="DG369" s="72">
        <f t="shared" si="449"/>
        <v>0</v>
      </c>
      <c r="DH369" s="132"/>
      <c r="DI369" s="72">
        <f t="shared" si="411"/>
        <v>0</v>
      </c>
      <c r="DJ369" s="72"/>
      <c r="DK369" s="326">
        <f t="shared" si="468"/>
        <v>0</v>
      </c>
      <c r="DL369" s="326">
        <f t="shared" si="469"/>
        <v>0</v>
      </c>
      <c r="DM369" s="326">
        <f t="shared" si="450"/>
        <v>0</v>
      </c>
      <c r="DN369" s="326">
        <f t="shared" si="451"/>
        <v>0</v>
      </c>
      <c r="DO369" s="326">
        <f t="shared" si="452"/>
        <v>0</v>
      </c>
      <c r="DP369" s="326">
        <f t="shared" si="470"/>
        <v>0</v>
      </c>
      <c r="DQ369" s="329">
        <f t="shared" si="471"/>
        <v>0</v>
      </c>
      <c r="DR369" s="72"/>
      <c r="DS369" s="372">
        <v>356</v>
      </c>
      <c r="DT369" s="68">
        <f t="shared" si="453"/>
        <v>0</v>
      </c>
      <c r="DV369" s="68">
        <f t="shared" si="454"/>
        <v>0</v>
      </c>
      <c r="DX369" s="91"/>
      <c r="DZ369" s="68">
        <f t="shared" si="455"/>
        <v>0</v>
      </c>
      <c r="EA369" s="132"/>
      <c r="EB369" s="72">
        <f t="shared" si="456"/>
        <v>0</v>
      </c>
      <c r="EC369" s="132"/>
      <c r="ED369" s="72">
        <f t="shared" si="412"/>
        <v>0</v>
      </c>
      <c r="EF369" s="364">
        <f t="shared" si="472"/>
        <v>0</v>
      </c>
      <c r="EG369" s="95">
        <f t="shared" si="473"/>
        <v>0</v>
      </c>
      <c r="EH369" s="379">
        <f>(INDEX('30 year Cash Flow'!$H$50:$AK$50,1,'Monthly Loan Amortization'!A369)/12)*$DV$9</f>
        <v>0</v>
      </c>
      <c r="EI369" s="326">
        <f t="shared" si="474"/>
        <v>0</v>
      </c>
      <c r="EJ369" s="326">
        <f t="shared" si="479"/>
        <v>0</v>
      </c>
      <c r="EK369" s="326">
        <f t="shared" si="475"/>
        <v>0</v>
      </c>
      <c r="EL369" s="329">
        <f t="shared" si="403"/>
        <v>0</v>
      </c>
      <c r="EM369" s="329"/>
      <c r="EN369" s="372">
        <v>356</v>
      </c>
      <c r="EO369" s="95">
        <f t="shared" si="457"/>
        <v>0</v>
      </c>
      <c r="EP369" s="132"/>
      <c r="EQ369" s="95">
        <f t="shared" si="458"/>
        <v>0</v>
      </c>
      <c r="ER369" s="132"/>
      <c r="ES369" s="91"/>
      <c r="ET369" s="132"/>
      <c r="EU369" s="95">
        <f t="shared" si="459"/>
        <v>0</v>
      </c>
      <c r="EV369" s="132"/>
      <c r="EW369" s="327">
        <f t="shared" si="460"/>
        <v>0</v>
      </c>
      <c r="EX369" s="132"/>
      <c r="EY369" s="327">
        <f t="shared" si="413"/>
        <v>0</v>
      </c>
      <c r="EZ369" s="132"/>
      <c r="FA369" s="364">
        <f t="shared" si="476"/>
        <v>0</v>
      </c>
      <c r="FB369" s="95">
        <f t="shared" si="477"/>
        <v>0</v>
      </c>
      <c r="FC369" s="379">
        <f>(INDEX('30 year Cash Flow'!$H$50:$AK$50,1,'Monthly Loan Amortization'!A369)/12)*$EQ$9</f>
        <v>0</v>
      </c>
      <c r="FD369" s="326">
        <f t="shared" si="480"/>
        <v>0</v>
      </c>
      <c r="FE369" s="326">
        <f t="shared" si="481"/>
        <v>0</v>
      </c>
      <c r="FF369" s="326">
        <f t="shared" si="478"/>
        <v>0</v>
      </c>
      <c r="FG369" s="329">
        <f t="shared" si="404"/>
        <v>0</v>
      </c>
    </row>
    <row r="370" spans="1:163" x14ac:dyDescent="0.25">
      <c r="A370" s="132">
        <f t="shared" si="461"/>
        <v>30</v>
      </c>
      <c r="B370" s="71">
        <v>357</v>
      </c>
      <c r="C370" s="68">
        <f t="shared" si="414"/>
        <v>0</v>
      </c>
      <c r="E370" s="68">
        <f t="shared" si="415"/>
        <v>0</v>
      </c>
      <c r="G370" s="91"/>
      <c r="I370" s="68">
        <f t="shared" si="416"/>
        <v>0</v>
      </c>
      <c r="K370" s="72">
        <f t="shared" si="417"/>
        <v>0</v>
      </c>
      <c r="M370" s="72">
        <f t="shared" si="405"/>
        <v>0</v>
      </c>
      <c r="N370" s="66"/>
      <c r="O370" s="69"/>
      <c r="Q370" s="71">
        <v>357</v>
      </c>
      <c r="R370" s="68">
        <f t="shared" si="418"/>
        <v>0</v>
      </c>
      <c r="T370" s="68">
        <f t="shared" si="419"/>
        <v>0</v>
      </c>
      <c r="V370" s="91"/>
      <c r="X370" s="68">
        <f t="shared" si="420"/>
        <v>0</v>
      </c>
      <c r="Z370" s="72">
        <f t="shared" si="421"/>
        <v>0</v>
      </c>
      <c r="AB370" s="72" t="e">
        <f t="shared" si="406"/>
        <v>#REF!</v>
      </c>
      <c r="AD370" s="69"/>
      <c r="AF370" s="71">
        <v>357</v>
      </c>
      <c r="AG370" s="68">
        <f t="shared" si="422"/>
        <v>0</v>
      </c>
      <c r="AI370" s="68">
        <f t="shared" si="423"/>
        <v>0</v>
      </c>
      <c r="AK370" s="91"/>
      <c r="AM370" s="68">
        <f t="shared" si="424"/>
        <v>0</v>
      </c>
      <c r="AO370" s="72">
        <f t="shared" si="425"/>
        <v>0</v>
      </c>
      <c r="AQ370" s="72" t="e">
        <f t="shared" si="407"/>
        <v>#REF!</v>
      </c>
      <c r="AS370" s="69"/>
      <c r="AU370" s="71">
        <v>357</v>
      </c>
      <c r="AV370" s="68">
        <f t="shared" si="426"/>
        <v>0</v>
      </c>
      <c r="AX370" s="68">
        <f t="shared" si="427"/>
        <v>0</v>
      </c>
      <c r="AZ370" s="91"/>
      <c r="BB370" s="68">
        <f t="shared" si="428"/>
        <v>0</v>
      </c>
      <c r="BD370" s="72">
        <f t="shared" si="429"/>
        <v>0</v>
      </c>
      <c r="BF370" s="72" t="e">
        <f t="shared" si="408"/>
        <v>#REF!</v>
      </c>
      <c r="BG370" s="72"/>
      <c r="BH370" s="71">
        <v>357</v>
      </c>
      <c r="BI370" s="68">
        <f t="shared" si="430"/>
        <v>0</v>
      </c>
      <c r="BJ370" s="132"/>
      <c r="BK370" s="68">
        <f t="shared" si="431"/>
        <v>0</v>
      </c>
      <c r="BL370" s="132"/>
      <c r="BM370" s="91"/>
      <c r="BN370" s="132"/>
      <c r="BO370" s="68">
        <f t="shared" si="432"/>
        <v>0</v>
      </c>
      <c r="BP370" s="132"/>
      <c r="BQ370" s="72">
        <f t="shared" si="433"/>
        <v>0</v>
      </c>
      <c r="BR370" s="132"/>
      <c r="BS370" s="72">
        <f t="shared" si="409"/>
        <v>0</v>
      </c>
      <c r="BT370" s="72"/>
      <c r="BU370" s="326">
        <f t="shared" si="462"/>
        <v>0</v>
      </c>
      <c r="BV370" s="326">
        <f t="shared" si="434"/>
        <v>0</v>
      </c>
      <c r="BW370" s="326">
        <f t="shared" si="435"/>
        <v>0</v>
      </c>
      <c r="BX370" s="326">
        <f t="shared" si="436"/>
        <v>0</v>
      </c>
      <c r="BY370" s="326">
        <f t="shared" si="437"/>
        <v>0</v>
      </c>
      <c r="BZ370" s="326">
        <f t="shared" si="463"/>
        <v>0</v>
      </c>
      <c r="CA370" s="329">
        <f t="shared" si="438"/>
        <v>0</v>
      </c>
      <c r="CB370" s="132"/>
      <c r="CC370" s="71">
        <v>357</v>
      </c>
      <c r="CD370" s="68">
        <f t="shared" si="439"/>
        <v>0</v>
      </c>
      <c r="CE370" s="132"/>
      <c r="CF370" s="68">
        <f t="shared" si="440"/>
        <v>0</v>
      </c>
      <c r="CG370" s="132"/>
      <c r="CH370" s="91"/>
      <c r="CI370" s="132"/>
      <c r="CJ370" s="68">
        <f t="shared" si="441"/>
        <v>0</v>
      </c>
      <c r="CK370" s="132"/>
      <c r="CL370" s="72">
        <f t="shared" si="442"/>
        <v>0</v>
      </c>
      <c r="CM370" s="132"/>
      <c r="CN370" s="72">
        <f t="shared" si="410"/>
        <v>0</v>
      </c>
      <c r="CO370" s="132"/>
      <c r="CP370" s="326">
        <f t="shared" si="464"/>
        <v>0</v>
      </c>
      <c r="CQ370" s="326">
        <f t="shared" si="465"/>
        <v>0</v>
      </c>
      <c r="CR370" s="326">
        <f t="shared" si="466"/>
        <v>0</v>
      </c>
      <c r="CS370" s="326">
        <f t="shared" si="443"/>
        <v>0</v>
      </c>
      <c r="CT370" s="326">
        <f t="shared" si="444"/>
        <v>0</v>
      </c>
      <c r="CU370" s="326">
        <f t="shared" si="467"/>
        <v>0</v>
      </c>
      <c r="CV370" s="329">
        <f t="shared" si="445"/>
        <v>0</v>
      </c>
      <c r="CW370" s="69"/>
      <c r="CX370" s="71">
        <v>357</v>
      </c>
      <c r="CY370" s="68">
        <f t="shared" si="446"/>
        <v>0</v>
      </c>
      <c r="CZ370" s="132"/>
      <c r="DA370" s="68">
        <f t="shared" si="447"/>
        <v>0</v>
      </c>
      <c r="DB370" s="132"/>
      <c r="DC370" s="91"/>
      <c r="DD370" s="132"/>
      <c r="DE370" s="68">
        <f t="shared" si="448"/>
        <v>0</v>
      </c>
      <c r="DF370" s="132"/>
      <c r="DG370" s="72">
        <f t="shared" si="449"/>
        <v>0</v>
      </c>
      <c r="DH370" s="132"/>
      <c r="DI370" s="72">
        <f t="shared" si="411"/>
        <v>0</v>
      </c>
      <c r="DJ370" s="72"/>
      <c r="DK370" s="326">
        <f t="shared" si="468"/>
        <v>0</v>
      </c>
      <c r="DL370" s="326">
        <f t="shared" si="469"/>
        <v>0</v>
      </c>
      <c r="DM370" s="326">
        <f t="shared" si="450"/>
        <v>0</v>
      </c>
      <c r="DN370" s="326">
        <f t="shared" si="451"/>
        <v>0</v>
      </c>
      <c r="DO370" s="326">
        <f t="shared" si="452"/>
        <v>0</v>
      </c>
      <c r="DP370" s="326">
        <f t="shared" si="470"/>
        <v>0</v>
      </c>
      <c r="DQ370" s="329">
        <f t="shared" si="471"/>
        <v>0</v>
      </c>
      <c r="DR370" s="72"/>
      <c r="DS370" s="372">
        <v>357</v>
      </c>
      <c r="DT370" s="68">
        <f t="shared" si="453"/>
        <v>0</v>
      </c>
      <c r="DV370" s="68">
        <f t="shared" si="454"/>
        <v>0</v>
      </c>
      <c r="DX370" s="91"/>
      <c r="DZ370" s="68">
        <f t="shared" si="455"/>
        <v>0</v>
      </c>
      <c r="EA370" s="132"/>
      <c r="EB370" s="72">
        <f t="shared" si="456"/>
        <v>0</v>
      </c>
      <c r="EC370" s="132"/>
      <c r="ED370" s="72">
        <f t="shared" si="412"/>
        <v>0</v>
      </c>
      <c r="EF370" s="364">
        <f t="shared" si="472"/>
        <v>0</v>
      </c>
      <c r="EG370" s="95">
        <f t="shared" si="473"/>
        <v>0</v>
      </c>
      <c r="EH370" s="379">
        <f>(INDEX('30 year Cash Flow'!$H$50:$AK$50,1,'Monthly Loan Amortization'!A370)/12)*$DV$9</f>
        <v>0</v>
      </c>
      <c r="EI370" s="326">
        <f t="shared" si="474"/>
        <v>0</v>
      </c>
      <c r="EJ370" s="326">
        <f t="shared" si="479"/>
        <v>0</v>
      </c>
      <c r="EK370" s="326">
        <f t="shared" si="475"/>
        <v>0</v>
      </c>
      <c r="EL370" s="329">
        <f t="shared" si="403"/>
        <v>0</v>
      </c>
      <c r="EM370" s="329"/>
      <c r="EN370" s="372">
        <v>357</v>
      </c>
      <c r="EO370" s="95">
        <f t="shared" si="457"/>
        <v>0</v>
      </c>
      <c r="EP370" s="132"/>
      <c r="EQ370" s="95">
        <f t="shared" si="458"/>
        <v>0</v>
      </c>
      <c r="ER370" s="132"/>
      <c r="ES370" s="91"/>
      <c r="ET370" s="132"/>
      <c r="EU370" s="95">
        <f t="shared" si="459"/>
        <v>0</v>
      </c>
      <c r="EV370" s="132"/>
      <c r="EW370" s="327">
        <f t="shared" si="460"/>
        <v>0</v>
      </c>
      <c r="EX370" s="132"/>
      <c r="EY370" s="327">
        <f t="shared" si="413"/>
        <v>0</v>
      </c>
      <c r="EZ370" s="132"/>
      <c r="FA370" s="364">
        <f t="shared" si="476"/>
        <v>0</v>
      </c>
      <c r="FB370" s="95">
        <f t="shared" si="477"/>
        <v>0</v>
      </c>
      <c r="FC370" s="379">
        <f>(INDEX('30 year Cash Flow'!$H$50:$AK$50,1,'Monthly Loan Amortization'!A370)/12)*$EQ$9</f>
        <v>0</v>
      </c>
      <c r="FD370" s="326">
        <f t="shared" si="480"/>
        <v>0</v>
      </c>
      <c r="FE370" s="326">
        <f t="shared" si="481"/>
        <v>0</v>
      </c>
      <c r="FF370" s="326">
        <f t="shared" si="478"/>
        <v>0</v>
      </c>
      <c r="FG370" s="329">
        <f t="shared" si="404"/>
        <v>0</v>
      </c>
    </row>
    <row r="371" spans="1:163" x14ac:dyDescent="0.25">
      <c r="A371" s="132">
        <f t="shared" si="461"/>
        <v>30</v>
      </c>
      <c r="B371" s="71">
        <v>358</v>
      </c>
      <c r="C371" s="68">
        <f t="shared" si="414"/>
        <v>0</v>
      </c>
      <c r="E371" s="68">
        <f t="shared" si="415"/>
        <v>0</v>
      </c>
      <c r="G371" s="91"/>
      <c r="I371" s="68">
        <f t="shared" si="416"/>
        <v>0</v>
      </c>
      <c r="K371" s="72">
        <f t="shared" si="417"/>
        <v>0</v>
      </c>
      <c r="M371" s="72">
        <f t="shared" si="405"/>
        <v>0</v>
      </c>
      <c r="N371" s="66"/>
      <c r="O371" s="69"/>
      <c r="Q371" s="71">
        <v>358</v>
      </c>
      <c r="R371" s="68">
        <f t="shared" si="418"/>
        <v>0</v>
      </c>
      <c r="T371" s="68">
        <f t="shared" si="419"/>
        <v>0</v>
      </c>
      <c r="V371" s="91"/>
      <c r="X371" s="68">
        <f t="shared" si="420"/>
        <v>0</v>
      </c>
      <c r="Z371" s="72">
        <f t="shared" si="421"/>
        <v>0</v>
      </c>
      <c r="AB371" s="72" t="e">
        <f t="shared" si="406"/>
        <v>#REF!</v>
      </c>
      <c r="AD371" s="69"/>
      <c r="AF371" s="71">
        <v>358</v>
      </c>
      <c r="AG371" s="68">
        <f t="shared" si="422"/>
        <v>0</v>
      </c>
      <c r="AI371" s="68">
        <f t="shared" si="423"/>
        <v>0</v>
      </c>
      <c r="AK371" s="91"/>
      <c r="AM371" s="68">
        <f t="shared" si="424"/>
        <v>0</v>
      </c>
      <c r="AO371" s="72">
        <f t="shared" si="425"/>
        <v>0</v>
      </c>
      <c r="AQ371" s="72" t="e">
        <f t="shared" si="407"/>
        <v>#REF!</v>
      </c>
      <c r="AS371" s="69"/>
      <c r="AU371" s="71">
        <v>358</v>
      </c>
      <c r="AV371" s="68">
        <f t="shared" si="426"/>
        <v>0</v>
      </c>
      <c r="AX371" s="68">
        <f t="shared" si="427"/>
        <v>0</v>
      </c>
      <c r="AZ371" s="91"/>
      <c r="BB371" s="68">
        <f t="shared" si="428"/>
        <v>0</v>
      </c>
      <c r="BD371" s="72">
        <f t="shared" si="429"/>
        <v>0</v>
      </c>
      <c r="BF371" s="72" t="e">
        <f t="shared" si="408"/>
        <v>#REF!</v>
      </c>
      <c r="BG371" s="72"/>
      <c r="BH371" s="71">
        <v>358</v>
      </c>
      <c r="BI371" s="68">
        <f t="shared" si="430"/>
        <v>0</v>
      </c>
      <c r="BJ371" s="132"/>
      <c r="BK371" s="68">
        <f t="shared" si="431"/>
        <v>0</v>
      </c>
      <c r="BL371" s="132"/>
      <c r="BM371" s="91"/>
      <c r="BN371" s="132"/>
      <c r="BO371" s="68">
        <f t="shared" si="432"/>
        <v>0</v>
      </c>
      <c r="BP371" s="132"/>
      <c r="BQ371" s="72">
        <f t="shared" si="433"/>
        <v>0</v>
      </c>
      <c r="BR371" s="132"/>
      <c r="BS371" s="72">
        <f t="shared" si="409"/>
        <v>0</v>
      </c>
      <c r="BT371" s="72"/>
      <c r="BU371" s="326">
        <f t="shared" si="462"/>
        <v>0</v>
      </c>
      <c r="BV371" s="326">
        <f t="shared" si="434"/>
        <v>0</v>
      </c>
      <c r="BW371" s="326">
        <f t="shared" si="435"/>
        <v>0</v>
      </c>
      <c r="BX371" s="326">
        <f t="shared" si="436"/>
        <v>0</v>
      </c>
      <c r="BY371" s="326">
        <f t="shared" si="437"/>
        <v>0</v>
      </c>
      <c r="BZ371" s="326">
        <f t="shared" si="463"/>
        <v>0</v>
      </c>
      <c r="CA371" s="329">
        <f t="shared" si="438"/>
        <v>0</v>
      </c>
      <c r="CB371" s="132"/>
      <c r="CC371" s="71">
        <v>358</v>
      </c>
      <c r="CD371" s="68">
        <f t="shared" si="439"/>
        <v>0</v>
      </c>
      <c r="CE371" s="132"/>
      <c r="CF371" s="68">
        <f t="shared" si="440"/>
        <v>0</v>
      </c>
      <c r="CG371" s="132"/>
      <c r="CH371" s="91"/>
      <c r="CI371" s="132"/>
      <c r="CJ371" s="68">
        <f t="shared" si="441"/>
        <v>0</v>
      </c>
      <c r="CK371" s="132"/>
      <c r="CL371" s="72">
        <f t="shared" si="442"/>
        <v>0</v>
      </c>
      <c r="CM371" s="132"/>
      <c r="CN371" s="72">
        <f t="shared" si="410"/>
        <v>0</v>
      </c>
      <c r="CO371" s="132"/>
      <c r="CP371" s="326">
        <f t="shared" si="464"/>
        <v>0</v>
      </c>
      <c r="CQ371" s="326">
        <f t="shared" si="465"/>
        <v>0</v>
      </c>
      <c r="CR371" s="326">
        <f t="shared" si="466"/>
        <v>0</v>
      </c>
      <c r="CS371" s="326">
        <f t="shared" si="443"/>
        <v>0</v>
      </c>
      <c r="CT371" s="326">
        <f t="shared" si="444"/>
        <v>0</v>
      </c>
      <c r="CU371" s="326">
        <f t="shared" si="467"/>
        <v>0</v>
      </c>
      <c r="CV371" s="329">
        <f t="shared" si="445"/>
        <v>0</v>
      </c>
      <c r="CW371" s="69"/>
      <c r="CX371" s="71">
        <v>358</v>
      </c>
      <c r="CY371" s="68">
        <f t="shared" si="446"/>
        <v>0</v>
      </c>
      <c r="CZ371" s="132"/>
      <c r="DA371" s="68">
        <f t="shared" si="447"/>
        <v>0</v>
      </c>
      <c r="DB371" s="132"/>
      <c r="DC371" s="91"/>
      <c r="DD371" s="132"/>
      <c r="DE371" s="68">
        <f t="shared" si="448"/>
        <v>0</v>
      </c>
      <c r="DF371" s="132"/>
      <c r="DG371" s="72">
        <f t="shared" si="449"/>
        <v>0</v>
      </c>
      <c r="DH371" s="132"/>
      <c r="DI371" s="72">
        <f t="shared" si="411"/>
        <v>0</v>
      </c>
      <c r="DJ371" s="72"/>
      <c r="DK371" s="326">
        <f t="shared" si="468"/>
        <v>0</v>
      </c>
      <c r="DL371" s="326">
        <f t="shared" si="469"/>
        <v>0</v>
      </c>
      <c r="DM371" s="326">
        <f t="shared" si="450"/>
        <v>0</v>
      </c>
      <c r="DN371" s="326">
        <f t="shared" si="451"/>
        <v>0</v>
      </c>
      <c r="DO371" s="326">
        <f t="shared" si="452"/>
        <v>0</v>
      </c>
      <c r="DP371" s="326">
        <f t="shared" si="470"/>
        <v>0</v>
      </c>
      <c r="DQ371" s="329">
        <f t="shared" si="471"/>
        <v>0</v>
      </c>
      <c r="DR371" s="72"/>
      <c r="DS371" s="372">
        <v>358</v>
      </c>
      <c r="DT371" s="68">
        <f t="shared" si="453"/>
        <v>0</v>
      </c>
      <c r="DV371" s="68">
        <f t="shared" si="454"/>
        <v>0</v>
      </c>
      <c r="DX371" s="91"/>
      <c r="DZ371" s="68">
        <f t="shared" si="455"/>
        <v>0</v>
      </c>
      <c r="EA371" s="132"/>
      <c r="EB371" s="72">
        <f t="shared" si="456"/>
        <v>0</v>
      </c>
      <c r="EC371" s="132"/>
      <c r="ED371" s="72">
        <f t="shared" si="412"/>
        <v>0</v>
      </c>
      <c r="EF371" s="364">
        <f t="shared" si="472"/>
        <v>0</v>
      </c>
      <c r="EG371" s="95">
        <f t="shared" si="473"/>
        <v>0</v>
      </c>
      <c r="EH371" s="379">
        <f>(INDEX('30 year Cash Flow'!$H$50:$AK$50,1,'Monthly Loan Amortization'!A371)/12)*$DV$9</f>
        <v>0</v>
      </c>
      <c r="EI371" s="326">
        <f t="shared" si="474"/>
        <v>0</v>
      </c>
      <c r="EJ371" s="326">
        <f t="shared" si="479"/>
        <v>0</v>
      </c>
      <c r="EK371" s="326">
        <f t="shared" si="475"/>
        <v>0</v>
      </c>
      <c r="EL371" s="329">
        <f t="shared" si="403"/>
        <v>0</v>
      </c>
      <c r="EM371" s="329"/>
      <c r="EN371" s="372">
        <v>358</v>
      </c>
      <c r="EO371" s="95">
        <f t="shared" si="457"/>
        <v>0</v>
      </c>
      <c r="EP371" s="132"/>
      <c r="EQ371" s="95">
        <f t="shared" si="458"/>
        <v>0</v>
      </c>
      <c r="ER371" s="132"/>
      <c r="ES371" s="91"/>
      <c r="ET371" s="132"/>
      <c r="EU371" s="95">
        <f t="shared" si="459"/>
        <v>0</v>
      </c>
      <c r="EV371" s="132"/>
      <c r="EW371" s="327">
        <f t="shared" si="460"/>
        <v>0</v>
      </c>
      <c r="EX371" s="132"/>
      <c r="EY371" s="327">
        <f t="shared" si="413"/>
        <v>0</v>
      </c>
      <c r="EZ371" s="132"/>
      <c r="FA371" s="364">
        <f t="shared" si="476"/>
        <v>0</v>
      </c>
      <c r="FB371" s="95">
        <f t="shared" si="477"/>
        <v>0</v>
      </c>
      <c r="FC371" s="379">
        <f>(INDEX('30 year Cash Flow'!$H$50:$AK$50,1,'Monthly Loan Amortization'!A371)/12)*$EQ$9</f>
        <v>0</v>
      </c>
      <c r="FD371" s="326">
        <f t="shared" si="480"/>
        <v>0</v>
      </c>
      <c r="FE371" s="326">
        <f t="shared" si="481"/>
        <v>0</v>
      </c>
      <c r="FF371" s="326">
        <f t="shared" si="478"/>
        <v>0</v>
      </c>
      <c r="FG371" s="329">
        <f t="shared" si="404"/>
        <v>0</v>
      </c>
    </row>
    <row r="372" spans="1:163" x14ac:dyDescent="0.25">
      <c r="A372" s="132">
        <f t="shared" si="461"/>
        <v>30</v>
      </c>
      <c r="B372" s="71">
        <v>359</v>
      </c>
      <c r="C372" s="68">
        <f t="shared" si="414"/>
        <v>0</v>
      </c>
      <c r="E372" s="68">
        <f t="shared" si="415"/>
        <v>0</v>
      </c>
      <c r="G372" s="91"/>
      <c r="I372" s="68">
        <f t="shared" si="416"/>
        <v>0</v>
      </c>
      <c r="K372" s="72">
        <f t="shared" si="417"/>
        <v>0</v>
      </c>
      <c r="M372" s="72">
        <f t="shared" si="405"/>
        <v>0</v>
      </c>
      <c r="N372" s="66"/>
      <c r="O372" s="69"/>
      <c r="Q372" s="71">
        <v>359</v>
      </c>
      <c r="R372" s="68">
        <f t="shared" si="418"/>
        <v>0</v>
      </c>
      <c r="T372" s="68">
        <f t="shared" si="419"/>
        <v>0</v>
      </c>
      <c r="V372" s="91"/>
      <c r="X372" s="68">
        <f t="shared" si="420"/>
        <v>0</v>
      </c>
      <c r="Z372" s="72">
        <f t="shared" si="421"/>
        <v>0</v>
      </c>
      <c r="AB372" s="72" t="e">
        <f t="shared" si="406"/>
        <v>#REF!</v>
      </c>
      <c r="AD372" s="69"/>
      <c r="AF372" s="71">
        <v>359</v>
      </c>
      <c r="AG372" s="68">
        <f t="shared" si="422"/>
        <v>0</v>
      </c>
      <c r="AI372" s="68">
        <f t="shared" si="423"/>
        <v>0</v>
      </c>
      <c r="AK372" s="91"/>
      <c r="AM372" s="68">
        <f t="shared" si="424"/>
        <v>0</v>
      </c>
      <c r="AO372" s="72">
        <f t="shared" si="425"/>
        <v>0</v>
      </c>
      <c r="AQ372" s="72" t="e">
        <f t="shared" si="407"/>
        <v>#REF!</v>
      </c>
      <c r="AS372" s="69"/>
      <c r="AU372" s="71">
        <v>359</v>
      </c>
      <c r="AV372" s="68">
        <f t="shared" si="426"/>
        <v>0</v>
      </c>
      <c r="AX372" s="68">
        <f t="shared" si="427"/>
        <v>0</v>
      </c>
      <c r="AZ372" s="91"/>
      <c r="BB372" s="68">
        <f t="shared" si="428"/>
        <v>0</v>
      </c>
      <c r="BD372" s="72">
        <f t="shared" si="429"/>
        <v>0</v>
      </c>
      <c r="BF372" s="72" t="e">
        <f t="shared" si="408"/>
        <v>#REF!</v>
      </c>
      <c r="BG372" s="72"/>
      <c r="BH372" s="71">
        <v>359</v>
      </c>
      <c r="BI372" s="68">
        <f t="shared" si="430"/>
        <v>0</v>
      </c>
      <c r="BJ372" s="132"/>
      <c r="BK372" s="68">
        <f t="shared" si="431"/>
        <v>0</v>
      </c>
      <c r="BL372" s="132"/>
      <c r="BM372" s="91"/>
      <c r="BN372" s="132"/>
      <c r="BO372" s="68">
        <f t="shared" si="432"/>
        <v>0</v>
      </c>
      <c r="BP372" s="132"/>
      <c r="BQ372" s="72">
        <f t="shared" si="433"/>
        <v>0</v>
      </c>
      <c r="BR372" s="132"/>
      <c r="BS372" s="72">
        <f t="shared" si="409"/>
        <v>0</v>
      </c>
      <c r="BT372" s="72"/>
      <c r="BU372" s="326">
        <f t="shared" si="462"/>
        <v>0</v>
      </c>
      <c r="BV372" s="326">
        <f t="shared" si="434"/>
        <v>0</v>
      </c>
      <c r="BW372" s="326">
        <f t="shared" si="435"/>
        <v>0</v>
      </c>
      <c r="BX372" s="326">
        <f t="shared" si="436"/>
        <v>0</v>
      </c>
      <c r="BY372" s="326">
        <f t="shared" si="437"/>
        <v>0</v>
      </c>
      <c r="BZ372" s="326">
        <f t="shared" si="463"/>
        <v>0</v>
      </c>
      <c r="CA372" s="329">
        <f t="shared" si="438"/>
        <v>0</v>
      </c>
      <c r="CB372" s="132"/>
      <c r="CC372" s="71">
        <v>359</v>
      </c>
      <c r="CD372" s="68">
        <f t="shared" si="439"/>
        <v>0</v>
      </c>
      <c r="CE372" s="132"/>
      <c r="CF372" s="68">
        <f t="shared" si="440"/>
        <v>0</v>
      </c>
      <c r="CG372" s="132"/>
      <c r="CH372" s="91"/>
      <c r="CI372" s="132"/>
      <c r="CJ372" s="68">
        <f t="shared" si="441"/>
        <v>0</v>
      </c>
      <c r="CK372" s="132"/>
      <c r="CL372" s="72">
        <f t="shared" si="442"/>
        <v>0</v>
      </c>
      <c r="CM372" s="132"/>
      <c r="CN372" s="72">
        <f t="shared" si="410"/>
        <v>0</v>
      </c>
      <c r="CO372" s="132"/>
      <c r="CP372" s="326">
        <f t="shared" si="464"/>
        <v>0</v>
      </c>
      <c r="CQ372" s="326">
        <f t="shared" si="465"/>
        <v>0</v>
      </c>
      <c r="CR372" s="326">
        <f t="shared" si="466"/>
        <v>0</v>
      </c>
      <c r="CS372" s="326">
        <f t="shared" si="443"/>
        <v>0</v>
      </c>
      <c r="CT372" s="326">
        <f t="shared" si="444"/>
        <v>0</v>
      </c>
      <c r="CU372" s="326">
        <f t="shared" si="467"/>
        <v>0</v>
      </c>
      <c r="CV372" s="329">
        <f t="shared" si="445"/>
        <v>0</v>
      </c>
      <c r="CW372" s="69"/>
      <c r="CX372" s="71">
        <v>359</v>
      </c>
      <c r="CY372" s="68">
        <f t="shared" si="446"/>
        <v>0</v>
      </c>
      <c r="CZ372" s="132"/>
      <c r="DA372" s="68">
        <f t="shared" si="447"/>
        <v>0</v>
      </c>
      <c r="DB372" s="132"/>
      <c r="DC372" s="91"/>
      <c r="DD372" s="132"/>
      <c r="DE372" s="68">
        <f t="shared" si="448"/>
        <v>0</v>
      </c>
      <c r="DF372" s="132"/>
      <c r="DG372" s="72">
        <f t="shared" si="449"/>
        <v>0</v>
      </c>
      <c r="DH372" s="132"/>
      <c r="DI372" s="72">
        <f t="shared" si="411"/>
        <v>0</v>
      </c>
      <c r="DJ372" s="72"/>
      <c r="DK372" s="326">
        <f t="shared" si="468"/>
        <v>0</v>
      </c>
      <c r="DL372" s="326">
        <f t="shared" si="469"/>
        <v>0</v>
      </c>
      <c r="DM372" s="326">
        <f t="shared" si="450"/>
        <v>0</v>
      </c>
      <c r="DN372" s="326">
        <f t="shared" si="451"/>
        <v>0</v>
      </c>
      <c r="DO372" s="326">
        <f t="shared" si="452"/>
        <v>0</v>
      </c>
      <c r="DP372" s="326">
        <f t="shared" si="470"/>
        <v>0</v>
      </c>
      <c r="DQ372" s="329">
        <f t="shared" si="471"/>
        <v>0</v>
      </c>
      <c r="DR372" s="72"/>
      <c r="DS372" s="372">
        <v>359</v>
      </c>
      <c r="DT372" s="68">
        <f t="shared" si="453"/>
        <v>0</v>
      </c>
      <c r="DV372" s="68">
        <f t="shared" si="454"/>
        <v>0</v>
      </c>
      <c r="DX372" s="91"/>
      <c r="DZ372" s="68">
        <f t="shared" si="455"/>
        <v>0</v>
      </c>
      <c r="EA372" s="132"/>
      <c r="EB372" s="72">
        <f t="shared" si="456"/>
        <v>0</v>
      </c>
      <c r="EC372" s="132"/>
      <c r="ED372" s="72">
        <f t="shared" si="412"/>
        <v>0</v>
      </c>
      <c r="EF372" s="364">
        <f t="shared" si="472"/>
        <v>0</v>
      </c>
      <c r="EG372" s="95">
        <f t="shared" si="473"/>
        <v>0</v>
      </c>
      <c r="EH372" s="379">
        <f>(INDEX('30 year Cash Flow'!$H$50:$AK$50,1,'Monthly Loan Amortization'!A372)/12)*$DV$9</f>
        <v>0</v>
      </c>
      <c r="EI372" s="326">
        <f t="shared" si="474"/>
        <v>0</v>
      </c>
      <c r="EJ372" s="326">
        <f t="shared" si="479"/>
        <v>0</v>
      </c>
      <c r="EK372" s="326">
        <f t="shared" si="475"/>
        <v>0</v>
      </c>
      <c r="EL372" s="329">
        <f t="shared" si="403"/>
        <v>0</v>
      </c>
      <c r="EM372" s="329"/>
      <c r="EN372" s="372">
        <v>359</v>
      </c>
      <c r="EO372" s="95">
        <f t="shared" si="457"/>
        <v>0</v>
      </c>
      <c r="EP372" s="132"/>
      <c r="EQ372" s="95">
        <f t="shared" si="458"/>
        <v>0</v>
      </c>
      <c r="ER372" s="132"/>
      <c r="ES372" s="91"/>
      <c r="ET372" s="132"/>
      <c r="EU372" s="95">
        <f t="shared" si="459"/>
        <v>0</v>
      </c>
      <c r="EV372" s="132"/>
      <c r="EW372" s="327">
        <f t="shared" si="460"/>
        <v>0</v>
      </c>
      <c r="EX372" s="132"/>
      <c r="EY372" s="327">
        <f t="shared" si="413"/>
        <v>0</v>
      </c>
      <c r="EZ372" s="132"/>
      <c r="FA372" s="364">
        <f t="shared" si="476"/>
        <v>0</v>
      </c>
      <c r="FB372" s="95">
        <f t="shared" si="477"/>
        <v>0</v>
      </c>
      <c r="FC372" s="379">
        <f>(INDEX('30 year Cash Flow'!$H$50:$AK$50,1,'Monthly Loan Amortization'!A372)/12)*$EQ$9</f>
        <v>0</v>
      </c>
      <c r="FD372" s="326">
        <f t="shared" si="480"/>
        <v>0</v>
      </c>
      <c r="FE372" s="326">
        <f t="shared" si="481"/>
        <v>0</v>
      </c>
      <c r="FF372" s="326">
        <f t="shared" si="478"/>
        <v>0</v>
      </c>
      <c r="FG372" s="329">
        <f t="shared" si="404"/>
        <v>0</v>
      </c>
    </row>
    <row r="373" spans="1:163" x14ac:dyDescent="0.25">
      <c r="A373" s="132">
        <f t="shared" si="461"/>
        <v>30</v>
      </c>
      <c r="B373" s="71">
        <v>360</v>
      </c>
      <c r="C373" s="68">
        <f t="shared" si="414"/>
        <v>0</v>
      </c>
      <c r="E373" s="68">
        <f t="shared" si="415"/>
        <v>0</v>
      </c>
      <c r="G373" s="91"/>
      <c r="I373" s="68">
        <f t="shared" si="416"/>
        <v>0</v>
      </c>
      <c r="K373" s="72">
        <f t="shared" si="417"/>
        <v>0</v>
      </c>
      <c r="M373" s="72">
        <f t="shared" si="405"/>
        <v>0</v>
      </c>
      <c r="N373" s="66"/>
      <c r="O373" s="69"/>
      <c r="Q373" s="71">
        <v>360</v>
      </c>
      <c r="R373" s="68">
        <f t="shared" si="418"/>
        <v>0</v>
      </c>
      <c r="T373" s="68">
        <f t="shared" si="419"/>
        <v>0</v>
      </c>
      <c r="V373" s="91"/>
      <c r="X373" s="68">
        <f t="shared" si="420"/>
        <v>0</v>
      </c>
      <c r="Z373" s="72">
        <f t="shared" si="421"/>
        <v>0</v>
      </c>
      <c r="AB373" s="72" t="e">
        <f t="shared" si="406"/>
        <v>#REF!</v>
      </c>
      <c r="AD373" s="69"/>
      <c r="AF373" s="71">
        <v>360</v>
      </c>
      <c r="AG373" s="68">
        <f t="shared" si="422"/>
        <v>0</v>
      </c>
      <c r="AI373" s="68">
        <f t="shared" si="423"/>
        <v>0</v>
      </c>
      <c r="AK373" s="91"/>
      <c r="AM373" s="68">
        <f t="shared" si="424"/>
        <v>0</v>
      </c>
      <c r="AO373" s="72">
        <f t="shared" si="425"/>
        <v>0</v>
      </c>
      <c r="AQ373" s="72" t="e">
        <f t="shared" si="407"/>
        <v>#REF!</v>
      </c>
      <c r="AS373" s="69"/>
      <c r="AU373" s="71">
        <v>360</v>
      </c>
      <c r="AV373" s="68">
        <f t="shared" si="426"/>
        <v>0</v>
      </c>
      <c r="AX373" s="68">
        <f t="shared" si="427"/>
        <v>0</v>
      </c>
      <c r="AZ373" s="91"/>
      <c r="BB373" s="68">
        <f t="shared" si="428"/>
        <v>0</v>
      </c>
      <c r="BD373" s="72">
        <f t="shared" si="429"/>
        <v>0</v>
      </c>
      <c r="BF373" s="72" t="e">
        <f t="shared" si="408"/>
        <v>#REF!</v>
      </c>
      <c r="BG373" s="72"/>
      <c r="BH373" s="71">
        <v>360</v>
      </c>
      <c r="BI373" s="68">
        <f t="shared" si="430"/>
        <v>0</v>
      </c>
      <c r="BJ373" s="132"/>
      <c r="BK373" s="68">
        <f t="shared" si="431"/>
        <v>0</v>
      </c>
      <c r="BL373" s="132"/>
      <c r="BM373" s="91"/>
      <c r="BN373" s="132"/>
      <c r="BO373" s="68">
        <f t="shared" si="432"/>
        <v>0</v>
      </c>
      <c r="BP373" s="132"/>
      <c r="BQ373" s="72">
        <f t="shared" si="433"/>
        <v>0</v>
      </c>
      <c r="BR373" s="132"/>
      <c r="BS373" s="72">
        <f t="shared" si="409"/>
        <v>0</v>
      </c>
      <c r="BT373" s="72"/>
      <c r="BU373" s="326">
        <f t="shared" si="462"/>
        <v>0</v>
      </c>
      <c r="BV373" s="326">
        <f t="shared" si="434"/>
        <v>0</v>
      </c>
      <c r="BW373" s="326">
        <f t="shared" si="435"/>
        <v>0</v>
      </c>
      <c r="BX373" s="326">
        <f t="shared" si="436"/>
        <v>0</v>
      </c>
      <c r="BY373" s="326">
        <f t="shared" si="437"/>
        <v>0</v>
      </c>
      <c r="BZ373" s="326">
        <f t="shared" si="463"/>
        <v>0</v>
      </c>
      <c r="CA373" s="329">
        <f t="shared" si="438"/>
        <v>0</v>
      </c>
      <c r="CB373" s="132"/>
      <c r="CC373" s="71">
        <v>360</v>
      </c>
      <c r="CD373" s="68">
        <f t="shared" si="439"/>
        <v>0</v>
      </c>
      <c r="CE373" s="132"/>
      <c r="CF373" s="68">
        <f t="shared" si="440"/>
        <v>0</v>
      </c>
      <c r="CG373" s="132"/>
      <c r="CH373" s="91"/>
      <c r="CI373" s="132"/>
      <c r="CJ373" s="68">
        <f t="shared" si="441"/>
        <v>0</v>
      </c>
      <c r="CK373" s="132"/>
      <c r="CL373" s="72">
        <f t="shared" si="442"/>
        <v>0</v>
      </c>
      <c r="CM373" s="132"/>
      <c r="CN373" s="72">
        <f t="shared" si="410"/>
        <v>0</v>
      </c>
      <c r="CO373" s="132"/>
      <c r="CP373" s="326">
        <f t="shared" si="464"/>
        <v>0</v>
      </c>
      <c r="CQ373" s="326">
        <f t="shared" si="465"/>
        <v>0</v>
      </c>
      <c r="CR373" s="326">
        <f t="shared" si="466"/>
        <v>0</v>
      </c>
      <c r="CS373" s="326">
        <f t="shared" si="443"/>
        <v>0</v>
      </c>
      <c r="CT373" s="326">
        <f t="shared" si="444"/>
        <v>0</v>
      </c>
      <c r="CU373" s="326">
        <f t="shared" si="467"/>
        <v>0</v>
      </c>
      <c r="CV373" s="329">
        <f t="shared" si="445"/>
        <v>0</v>
      </c>
      <c r="CW373" s="69"/>
      <c r="CX373" s="71">
        <v>360</v>
      </c>
      <c r="CY373" s="68">
        <f t="shared" si="446"/>
        <v>0</v>
      </c>
      <c r="CZ373" s="132"/>
      <c r="DA373" s="68">
        <f t="shared" si="447"/>
        <v>0</v>
      </c>
      <c r="DB373" s="132"/>
      <c r="DC373" s="91"/>
      <c r="DD373" s="132"/>
      <c r="DE373" s="68">
        <f t="shared" si="448"/>
        <v>0</v>
      </c>
      <c r="DF373" s="132"/>
      <c r="DG373" s="72">
        <f t="shared" si="449"/>
        <v>0</v>
      </c>
      <c r="DH373" s="132"/>
      <c r="DI373" s="72">
        <f t="shared" si="411"/>
        <v>0</v>
      </c>
      <c r="DJ373" s="72"/>
      <c r="DK373" s="326">
        <f t="shared" si="468"/>
        <v>0</v>
      </c>
      <c r="DL373" s="326">
        <f t="shared" si="469"/>
        <v>0</v>
      </c>
      <c r="DM373" s="326">
        <f t="shared" si="450"/>
        <v>0</v>
      </c>
      <c r="DN373" s="326">
        <f t="shared" si="451"/>
        <v>0</v>
      </c>
      <c r="DO373" s="326">
        <f t="shared" si="452"/>
        <v>0</v>
      </c>
      <c r="DP373" s="326">
        <f t="shared" si="470"/>
        <v>0</v>
      </c>
      <c r="DQ373" s="329">
        <f t="shared" si="471"/>
        <v>0</v>
      </c>
      <c r="DR373" s="72"/>
      <c r="DS373" s="372">
        <v>360</v>
      </c>
      <c r="DT373" s="68">
        <f t="shared" si="453"/>
        <v>0</v>
      </c>
      <c r="DV373" s="68">
        <f t="shared" si="454"/>
        <v>0</v>
      </c>
      <c r="DX373" s="91"/>
      <c r="DZ373" s="68">
        <f t="shared" si="455"/>
        <v>0</v>
      </c>
      <c r="EA373" s="132"/>
      <c r="EB373" s="72">
        <f t="shared" si="456"/>
        <v>0</v>
      </c>
      <c r="EC373" s="132"/>
      <c r="ED373" s="72">
        <f t="shared" si="412"/>
        <v>0</v>
      </c>
      <c r="EF373" s="364">
        <f t="shared" si="472"/>
        <v>0</v>
      </c>
      <c r="EG373" s="95">
        <f t="shared" si="473"/>
        <v>0</v>
      </c>
      <c r="EH373" s="379">
        <f>(INDEX('30 year Cash Flow'!$H$50:$AK$50,1,'Monthly Loan Amortization'!A373)/12)*$DV$9</f>
        <v>0</v>
      </c>
      <c r="EI373" s="326">
        <f t="shared" si="474"/>
        <v>0</v>
      </c>
      <c r="EJ373" s="326">
        <f t="shared" si="479"/>
        <v>0</v>
      </c>
      <c r="EK373" s="326">
        <f t="shared" si="475"/>
        <v>0</v>
      </c>
      <c r="EL373" s="329">
        <f t="shared" si="403"/>
        <v>0</v>
      </c>
      <c r="EM373" s="329"/>
      <c r="EN373" s="372">
        <v>360</v>
      </c>
      <c r="EO373" s="95">
        <f t="shared" si="457"/>
        <v>0</v>
      </c>
      <c r="EP373" s="132"/>
      <c r="EQ373" s="95">
        <f t="shared" si="458"/>
        <v>0</v>
      </c>
      <c r="ER373" s="132"/>
      <c r="ES373" s="91"/>
      <c r="ET373" s="132"/>
      <c r="EU373" s="95">
        <f t="shared" si="459"/>
        <v>0</v>
      </c>
      <c r="EV373" s="132"/>
      <c r="EW373" s="327">
        <f t="shared" si="460"/>
        <v>0</v>
      </c>
      <c r="EX373" s="132"/>
      <c r="EY373" s="327">
        <f t="shared" si="413"/>
        <v>0</v>
      </c>
      <c r="EZ373" s="132"/>
      <c r="FA373" s="364">
        <f t="shared" si="476"/>
        <v>0</v>
      </c>
      <c r="FB373" s="95">
        <f t="shared" si="477"/>
        <v>0</v>
      </c>
      <c r="FC373" s="379">
        <f>(INDEX('30 year Cash Flow'!$H$50:$AK$50,1,'Monthly Loan Amortization'!A373)/12)*$EQ$9</f>
        <v>0</v>
      </c>
      <c r="FD373" s="326">
        <f t="shared" si="480"/>
        <v>0</v>
      </c>
      <c r="FE373" s="326">
        <f t="shared" si="481"/>
        <v>0</v>
      </c>
      <c r="FF373" s="326">
        <f t="shared" si="478"/>
        <v>0</v>
      </c>
      <c r="FG373" s="329">
        <f t="shared" si="404"/>
        <v>0</v>
      </c>
    </row>
    <row r="374" spans="1:163" x14ac:dyDescent="0.25">
      <c r="G374" s="102"/>
      <c r="O374" s="69"/>
      <c r="V374" s="102"/>
      <c r="AK374" s="102"/>
      <c r="AZ374" s="102"/>
      <c r="BM374" s="102"/>
      <c r="CH374" s="102"/>
      <c r="DC374" s="102"/>
    </row>
    <row r="375" spans="1:163" x14ac:dyDescent="0.25">
      <c r="O375" s="69"/>
      <c r="BM375" s="102"/>
    </row>
    <row r="376" spans="1:163" x14ac:dyDescent="0.25">
      <c r="O376" s="69"/>
    </row>
    <row r="377" spans="1:163" x14ac:dyDescent="0.25">
      <c r="O377" s="69"/>
    </row>
    <row r="378" spans="1:163" x14ac:dyDescent="0.25">
      <c r="O378" s="69"/>
    </row>
    <row r="379" spans="1:163" x14ac:dyDescent="0.25">
      <c r="O379" s="69"/>
    </row>
    <row r="380" spans="1:163" x14ac:dyDescent="0.25">
      <c r="O380" s="69"/>
    </row>
  </sheetData>
  <sheetProtection sheet="1" objects="1" scenarios="1"/>
  <conditionalFormatting sqref="AF14:AF373">
    <cfRule type="cellIs" dxfId="8" priority="10" operator="equal">
      <formula>$AI$6+1</formula>
    </cfRule>
  </conditionalFormatting>
  <conditionalFormatting sqref="Q14:Q373">
    <cfRule type="cellIs" dxfId="7" priority="9" operator="equal">
      <formula>$T$6+1</formula>
    </cfRule>
  </conditionalFormatting>
  <conditionalFormatting sqref="B14:B373">
    <cfRule type="cellIs" dxfId="6" priority="8" operator="equal">
      <formula>$E$6+1</formula>
    </cfRule>
  </conditionalFormatting>
  <conditionalFormatting sqref="AU14:AU373">
    <cfRule type="cellIs" dxfId="5" priority="7" operator="equal">
      <formula>$AI$6+1</formula>
    </cfRule>
  </conditionalFormatting>
  <conditionalFormatting sqref="CC14:CC373">
    <cfRule type="cellIs" dxfId="4" priority="4" operator="equal">
      <formula>$AI$6+1</formula>
    </cfRule>
  </conditionalFormatting>
  <conditionalFormatting sqref="BH15:BH373">
    <cfRule type="cellIs" dxfId="3" priority="5" operator="equal">
      <formula>$AI$6+1</formula>
    </cfRule>
  </conditionalFormatting>
  <conditionalFormatting sqref="CX14:CX373">
    <cfRule type="cellIs" dxfId="2" priority="3" operator="equal">
      <formula>$AI$6+1</formula>
    </cfRule>
  </conditionalFormatting>
  <conditionalFormatting sqref="DS15:DS373">
    <cfRule type="cellIs" dxfId="1" priority="2" operator="equal">
      <formula>$AI$6+1</formula>
    </cfRule>
  </conditionalFormatting>
  <conditionalFormatting sqref="EN15:EN373">
    <cfRule type="cellIs" dxfId="0" priority="1" operator="equal">
      <formula>$AI$6+1</formula>
    </cfRule>
  </conditionalFormatting>
  <pageMargins left="0.7" right="0.7" top="0.75" bottom="0.75" header="0.3" footer="0.3"/>
  <pageSetup scale="11" fitToWidth="0" orientation="portrait" r:id="rId1"/>
  <rowBreaks count="2" manualBreakCount="2">
    <brk id="75" max="16383" man="1"/>
    <brk id="84" max="16383" man="1"/>
  </rowBreaks>
  <colBreaks count="8" manualBreakCount="8">
    <brk id="14" max="1048575" man="1"/>
    <brk id="31" max="1048575" man="1"/>
    <brk id="45" max="1048575" man="1"/>
    <brk id="59" max="1048575" man="1"/>
    <brk id="79" max="1048575" man="1"/>
    <brk id="100" max="1048575" man="1"/>
    <brk id="121" max="1048575" man="1"/>
    <brk id="14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view="pageBreakPreview" zoomScale="60" zoomScaleNormal="100" workbookViewId="0">
      <selection activeCell="P37" sqref="P37"/>
    </sheetView>
  </sheetViews>
  <sheetFormatPr defaultColWidth="8.85546875" defaultRowHeight="15" x14ac:dyDescent="0.25"/>
  <cols>
    <col min="1" max="1" width="8.85546875" style="1"/>
    <col min="2" max="2" width="21" style="1" customWidth="1"/>
    <col min="3" max="6" width="8.85546875" style="1"/>
    <col min="7" max="7" width="19.7109375" style="1" customWidth="1"/>
    <col min="8" max="10" width="8.85546875" style="1"/>
    <col min="11" max="11" width="16.85546875" style="1" customWidth="1"/>
    <col min="12" max="16384" width="8.85546875" style="1"/>
  </cols>
  <sheetData>
    <row r="1" spans="1:9" ht="18.75" x14ac:dyDescent="0.3">
      <c r="A1" s="27" t="s">
        <v>299</v>
      </c>
    </row>
    <row r="2" spans="1:9" x14ac:dyDescent="0.25">
      <c r="A2" s="26" t="s">
        <v>301</v>
      </c>
      <c r="B2" s="54"/>
      <c r="C2" s="54"/>
      <c r="D2" s="54"/>
      <c r="E2" s="54"/>
      <c r="F2" s="54"/>
      <c r="G2" s="54"/>
    </row>
    <row r="3" spans="1:9" x14ac:dyDescent="0.25">
      <c r="A3" s="26" t="s">
        <v>300</v>
      </c>
      <c r="B3" s="90"/>
      <c r="C3" s="54"/>
      <c r="D3" s="54"/>
      <c r="E3" s="54"/>
      <c r="F3" s="54"/>
      <c r="G3" s="54"/>
    </row>
    <row r="4" spans="1:9" x14ac:dyDescent="0.25">
      <c r="B4" s="54"/>
      <c r="C4" s="54"/>
      <c r="D4" s="54"/>
      <c r="E4" s="54"/>
      <c r="F4" s="54"/>
      <c r="G4" s="54"/>
    </row>
    <row r="5" spans="1:9" ht="25.5" customHeight="1" x14ac:dyDescent="0.25">
      <c r="B5" s="679" t="s">
        <v>243</v>
      </c>
      <c r="C5" s="680"/>
      <c r="D5" s="680"/>
      <c r="E5" s="680"/>
      <c r="F5" s="680"/>
      <c r="G5" s="680"/>
      <c r="H5" s="680"/>
      <c r="I5" s="681"/>
    </row>
    <row r="6" spans="1:9" ht="15.75" x14ac:dyDescent="0.25">
      <c r="B6" s="118" t="s">
        <v>244</v>
      </c>
      <c r="C6" s="118" t="s">
        <v>245</v>
      </c>
      <c r="D6" s="118" t="s">
        <v>246</v>
      </c>
      <c r="E6" s="118" t="s">
        <v>247</v>
      </c>
      <c r="F6" s="118" t="s">
        <v>248</v>
      </c>
      <c r="G6" s="118" t="s">
        <v>249</v>
      </c>
      <c r="H6" s="118" t="s">
        <v>250</v>
      </c>
      <c r="I6" s="118" t="s">
        <v>290</v>
      </c>
    </row>
    <row r="7" spans="1:9" ht="15.75" x14ac:dyDescent="0.25">
      <c r="B7" s="119" t="s">
        <v>251</v>
      </c>
      <c r="C7" s="675">
        <v>33</v>
      </c>
      <c r="D7" s="675">
        <v>41</v>
      </c>
      <c r="E7" s="675">
        <v>49</v>
      </c>
      <c r="F7" s="675">
        <v>57</v>
      </c>
      <c r="G7" s="675">
        <v>69</v>
      </c>
      <c r="H7" s="675">
        <v>78</v>
      </c>
      <c r="I7" s="675">
        <v>87</v>
      </c>
    </row>
    <row r="8" spans="1:9" ht="15.75" x14ac:dyDescent="0.25">
      <c r="B8" s="120" t="s">
        <v>252</v>
      </c>
      <c r="C8" s="676"/>
      <c r="D8" s="676"/>
      <c r="E8" s="676"/>
      <c r="F8" s="676"/>
      <c r="G8" s="676"/>
      <c r="H8" s="676"/>
      <c r="I8" s="676"/>
    </row>
    <row r="9" spans="1:9" ht="15.75" x14ac:dyDescent="0.25">
      <c r="B9" s="121" t="s">
        <v>253</v>
      </c>
      <c r="C9" s="122">
        <v>48</v>
      </c>
      <c r="D9" s="122">
        <v>65</v>
      </c>
      <c r="E9" s="122">
        <v>82</v>
      </c>
      <c r="F9" s="122">
        <v>100</v>
      </c>
      <c r="G9" s="122">
        <v>128</v>
      </c>
      <c r="H9" s="122">
        <v>146</v>
      </c>
      <c r="I9" s="122">
        <v>168</v>
      </c>
    </row>
    <row r="10" spans="1:9" ht="15.75" x14ac:dyDescent="0.25">
      <c r="B10" s="119" t="s">
        <v>254</v>
      </c>
      <c r="C10" s="677">
        <v>3</v>
      </c>
      <c r="D10" s="677">
        <v>4</v>
      </c>
      <c r="E10" s="677">
        <v>6</v>
      </c>
      <c r="F10" s="677">
        <v>7</v>
      </c>
      <c r="G10" s="677">
        <v>9</v>
      </c>
      <c r="H10" s="677">
        <v>10</v>
      </c>
      <c r="I10" s="677">
        <v>12</v>
      </c>
    </row>
    <row r="11" spans="1:9" ht="15.75" x14ac:dyDescent="0.25">
      <c r="B11" s="120" t="s">
        <v>252</v>
      </c>
      <c r="C11" s="678"/>
      <c r="D11" s="678"/>
      <c r="E11" s="678"/>
      <c r="F11" s="678"/>
      <c r="G11" s="678"/>
      <c r="H11" s="678"/>
      <c r="I11" s="678"/>
    </row>
    <row r="12" spans="1:9" ht="15.75" x14ac:dyDescent="0.25">
      <c r="B12" s="121" t="s">
        <v>255</v>
      </c>
      <c r="C12" s="122">
        <v>9</v>
      </c>
      <c r="D12" s="122">
        <v>12</v>
      </c>
      <c r="E12" s="122">
        <v>15</v>
      </c>
      <c r="F12" s="122">
        <v>19</v>
      </c>
      <c r="G12" s="122">
        <v>24</v>
      </c>
      <c r="H12" s="122">
        <v>27</v>
      </c>
      <c r="I12" s="122">
        <v>31</v>
      </c>
    </row>
    <row r="13" spans="1:9" ht="15.75" x14ac:dyDescent="0.25">
      <c r="B13" s="119" t="s">
        <v>256</v>
      </c>
      <c r="C13" s="677">
        <v>8</v>
      </c>
      <c r="D13" s="677">
        <v>11</v>
      </c>
      <c r="E13" s="677">
        <v>14</v>
      </c>
      <c r="F13" s="677">
        <v>17</v>
      </c>
      <c r="G13" s="677">
        <v>21</v>
      </c>
      <c r="H13" s="677">
        <v>24</v>
      </c>
      <c r="I13" s="677">
        <v>28</v>
      </c>
    </row>
    <row r="14" spans="1:9" ht="15.75" x14ac:dyDescent="0.25">
      <c r="B14" s="120" t="s">
        <v>257</v>
      </c>
      <c r="C14" s="678"/>
      <c r="D14" s="678"/>
      <c r="E14" s="678"/>
      <c r="F14" s="678"/>
      <c r="G14" s="678"/>
      <c r="H14" s="678"/>
      <c r="I14" s="678"/>
    </row>
    <row r="15" spans="1:9" ht="15.75" x14ac:dyDescent="0.25">
      <c r="B15" s="119" t="s">
        <v>256</v>
      </c>
      <c r="C15" s="677">
        <v>24</v>
      </c>
      <c r="D15" s="677">
        <v>34</v>
      </c>
      <c r="E15" s="677">
        <v>43</v>
      </c>
      <c r="F15" s="677">
        <v>53</v>
      </c>
      <c r="G15" s="677">
        <v>67</v>
      </c>
      <c r="H15" s="677">
        <v>77</v>
      </c>
      <c r="I15" s="677">
        <v>88</v>
      </c>
    </row>
    <row r="16" spans="1:9" ht="15.75" x14ac:dyDescent="0.25">
      <c r="B16" s="120" t="s">
        <v>159</v>
      </c>
      <c r="C16" s="678"/>
      <c r="D16" s="678"/>
      <c r="E16" s="678"/>
      <c r="F16" s="678"/>
      <c r="G16" s="678"/>
      <c r="H16" s="678"/>
      <c r="I16" s="678"/>
    </row>
    <row r="17" spans="2:9" ht="15.75" x14ac:dyDescent="0.25">
      <c r="B17" s="121" t="s">
        <v>258</v>
      </c>
      <c r="C17" s="122">
        <v>7</v>
      </c>
      <c r="D17" s="122">
        <v>11</v>
      </c>
      <c r="E17" s="122">
        <v>14</v>
      </c>
      <c r="F17" s="122">
        <v>17</v>
      </c>
      <c r="G17" s="122">
        <v>22</v>
      </c>
      <c r="H17" s="122">
        <v>25</v>
      </c>
      <c r="I17" s="122">
        <v>28</v>
      </c>
    </row>
    <row r="18" spans="2:9" ht="15.75" x14ac:dyDescent="0.25">
      <c r="B18" s="121" t="s">
        <v>259</v>
      </c>
      <c r="C18" s="122">
        <v>36</v>
      </c>
      <c r="D18" s="122">
        <v>45</v>
      </c>
      <c r="E18" s="122">
        <v>63</v>
      </c>
      <c r="F18" s="122">
        <v>89</v>
      </c>
      <c r="G18" s="122">
        <v>116</v>
      </c>
      <c r="H18" s="122">
        <v>142</v>
      </c>
      <c r="I18" s="122">
        <v>169</v>
      </c>
    </row>
    <row r="19" spans="2:9" ht="15.75" x14ac:dyDescent="0.25">
      <c r="B19" s="121" t="s">
        <v>260</v>
      </c>
      <c r="C19" s="122">
        <v>7</v>
      </c>
      <c r="D19" s="122">
        <v>7</v>
      </c>
      <c r="E19" s="122">
        <v>7</v>
      </c>
      <c r="F19" s="122">
        <v>7</v>
      </c>
      <c r="G19" s="122">
        <v>7</v>
      </c>
      <c r="H19" s="122">
        <v>7</v>
      </c>
      <c r="I19" s="122">
        <v>7</v>
      </c>
    </row>
    <row r="20" spans="2:9" ht="15.75" x14ac:dyDescent="0.25">
      <c r="B20" s="121" t="s">
        <v>261</v>
      </c>
      <c r="C20" s="122">
        <v>12</v>
      </c>
      <c r="D20" s="122">
        <v>12</v>
      </c>
      <c r="E20" s="122">
        <v>12</v>
      </c>
      <c r="F20" s="122">
        <v>12</v>
      </c>
      <c r="G20" s="122">
        <v>12</v>
      </c>
      <c r="H20" s="122">
        <v>12</v>
      </c>
      <c r="I20" s="122">
        <v>12</v>
      </c>
    </row>
    <row r="21" spans="2:9" ht="15.75" x14ac:dyDescent="0.25">
      <c r="B21" s="121" t="s">
        <v>262</v>
      </c>
      <c r="C21" s="122">
        <v>7</v>
      </c>
      <c r="D21" s="122">
        <v>7</v>
      </c>
      <c r="E21" s="122">
        <v>7</v>
      </c>
      <c r="F21" s="122">
        <v>7</v>
      </c>
      <c r="G21" s="122">
        <v>7</v>
      </c>
      <c r="H21" s="122">
        <v>7</v>
      </c>
      <c r="I21" s="122">
        <v>7</v>
      </c>
    </row>
    <row r="23" spans="2:9" ht="15.75" customHeight="1" x14ac:dyDescent="0.25">
      <c r="B23" s="679" t="s">
        <v>282</v>
      </c>
      <c r="C23" s="680"/>
      <c r="D23" s="680"/>
      <c r="E23" s="680"/>
      <c r="F23" s="680"/>
      <c r="G23" s="680"/>
      <c r="H23" s="680"/>
      <c r="I23" s="681"/>
    </row>
    <row r="24" spans="2:9" ht="15.75" x14ac:dyDescent="0.25">
      <c r="B24" s="118" t="s">
        <v>244</v>
      </c>
      <c r="C24" s="118" t="s">
        <v>245</v>
      </c>
      <c r="D24" s="118" t="s">
        <v>246</v>
      </c>
      <c r="E24" s="118" t="s">
        <v>247</v>
      </c>
      <c r="F24" s="118" t="s">
        <v>248</v>
      </c>
      <c r="G24" s="118" t="s">
        <v>249</v>
      </c>
      <c r="H24" s="118" t="s">
        <v>250</v>
      </c>
      <c r="I24" s="118" t="s">
        <v>290</v>
      </c>
    </row>
    <row r="25" spans="2:9" ht="15.75" x14ac:dyDescent="0.25">
      <c r="B25" s="123" t="s">
        <v>283</v>
      </c>
      <c r="C25" s="124">
        <v>33</v>
      </c>
      <c r="D25" s="124">
        <v>41</v>
      </c>
      <c r="E25" s="124">
        <v>49</v>
      </c>
      <c r="F25" s="124">
        <v>57</v>
      </c>
      <c r="G25" s="124">
        <v>69</v>
      </c>
      <c r="H25" s="124">
        <v>78</v>
      </c>
      <c r="I25" s="124">
        <v>87</v>
      </c>
    </row>
    <row r="26" spans="2:9" ht="15.75" x14ac:dyDescent="0.25">
      <c r="B26" s="123" t="s">
        <v>253</v>
      </c>
      <c r="C26" s="125">
        <v>48</v>
      </c>
      <c r="D26" s="125">
        <v>65</v>
      </c>
      <c r="E26" s="125">
        <v>82</v>
      </c>
      <c r="F26" s="125">
        <v>100</v>
      </c>
      <c r="G26" s="125">
        <v>128</v>
      </c>
      <c r="H26" s="125">
        <v>146</v>
      </c>
      <c r="I26" s="125">
        <v>168</v>
      </c>
    </row>
    <row r="27" spans="2:9" ht="15.75" x14ac:dyDescent="0.25">
      <c r="B27" s="123" t="s">
        <v>284</v>
      </c>
      <c r="C27" s="125">
        <v>3</v>
      </c>
      <c r="D27" s="125">
        <v>4</v>
      </c>
      <c r="E27" s="125">
        <v>6</v>
      </c>
      <c r="F27" s="125">
        <v>7</v>
      </c>
      <c r="G27" s="125">
        <v>9</v>
      </c>
      <c r="H27" s="125">
        <v>10</v>
      </c>
      <c r="I27" s="125">
        <v>12</v>
      </c>
    </row>
    <row r="28" spans="2:9" ht="15.75" x14ac:dyDescent="0.25">
      <c r="B28" s="123" t="s">
        <v>255</v>
      </c>
      <c r="C28" s="125">
        <v>9</v>
      </c>
      <c r="D28" s="125">
        <v>12</v>
      </c>
      <c r="E28" s="125">
        <v>15</v>
      </c>
      <c r="F28" s="125">
        <v>19</v>
      </c>
      <c r="G28" s="125">
        <v>24</v>
      </c>
      <c r="H28" s="125">
        <v>27</v>
      </c>
      <c r="I28" s="125">
        <v>31</v>
      </c>
    </row>
    <row r="29" spans="2:9" ht="30" x14ac:dyDescent="0.25">
      <c r="B29" s="123" t="s">
        <v>285</v>
      </c>
      <c r="C29" s="125">
        <v>8</v>
      </c>
      <c r="D29" s="125">
        <v>11</v>
      </c>
      <c r="E29" s="125">
        <v>14</v>
      </c>
      <c r="F29" s="125">
        <v>17</v>
      </c>
      <c r="G29" s="125">
        <v>21</v>
      </c>
      <c r="H29" s="125">
        <v>24</v>
      </c>
      <c r="I29" s="125">
        <v>28</v>
      </c>
    </row>
    <row r="30" spans="2:9" ht="15.75" x14ac:dyDescent="0.25">
      <c r="B30" s="123" t="s">
        <v>286</v>
      </c>
      <c r="C30" s="125">
        <v>24</v>
      </c>
      <c r="D30" s="125">
        <v>34</v>
      </c>
      <c r="E30" s="125">
        <v>43</v>
      </c>
      <c r="F30" s="125">
        <v>53</v>
      </c>
      <c r="G30" s="125">
        <v>67</v>
      </c>
      <c r="H30" s="125">
        <v>77</v>
      </c>
      <c r="I30" s="125">
        <v>88</v>
      </c>
    </row>
    <row r="31" spans="2:9" ht="15.75" x14ac:dyDescent="0.25">
      <c r="B31" s="123" t="s">
        <v>258</v>
      </c>
      <c r="C31" s="125">
        <v>7</v>
      </c>
      <c r="D31" s="125">
        <v>11</v>
      </c>
      <c r="E31" s="125">
        <v>14</v>
      </c>
      <c r="F31" s="125">
        <v>17</v>
      </c>
      <c r="G31" s="125">
        <v>22</v>
      </c>
      <c r="H31" s="125">
        <v>25</v>
      </c>
      <c r="I31" s="125">
        <v>29</v>
      </c>
    </row>
    <row r="32" spans="2:9" ht="15.75" x14ac:dyDescent="0.25">
      <c r="B32" s="123" t="s">
        <v>259</v>
      </c>
      <c r="C32" s="125">
        <v>36</v>
      </c>
      <c r="D32" s="125">
        <v>45</v>
      </c>
      <c r="E32" s="125">
        <v>63</v>
      </c>
      <c r="F32" s="125">
        <v>89</v>
      </c>
      <c r="G32" s="125">
        <v>116</v>
      </c>
      <c r="H32" s="125">
        <v>142</v>
      </c>
      <c r="I32" s="125">
        <v>169</v>
      </c>
    </row>
    <row r="33" spans="2:9" ht="15.75" x14ac:dyDescent="0.25">
      <c r="B33" s="123" t="s">
        <v>287</v>
      </c>
      <c r="C33" s="125">
        <v>7</v>
      </c>
      <c r="D33" s="125">
        <v>7</v>
      </c>
      <c r="E33" s="125">
        <v>7</v>
      </c>
      <c r="F33" s="125">
        <v>7</v>
      </c>
      <c r="G33" s="125">
        <v>7</v>
      </c>
      <c r="H33" s="125">
        <v>7</v>
      </c>
      <c r="I33" s="125">
        <v>7</v>
      </c>
    </row>
    <row r="34" spans="2:9" ht="15.75" x14ac:dyDescent="0.25">
      <c r="B34" s="123" t="s">
        <v>261</v>
      </c>
      <c r="C34" s="125">
        <v>12</v>
      </c>
      <c r="D34" s="125">
        <v>12</v>
      </c>
      <c r="E34" s="125">
        <v>12</v>
      </c>
      <c r="F34" s="125">
        <v>12</v>
      </c>
      <c r="G34" s="125">
        <v>12</v>
      </c>
      <c r="H34" s="125">
        <v>12</v>
      </c>
      <c r="I34" s="125">
        <v>12</v>
      </c>
    </row>
    <row r="35" spans="2:9" ht="15.75" x14ac:dyDescent="0.25">
      <c r="B35" s="123" t="s">
        <v>262</v>
      </c>
      <c r="C35" s="125">
        <v>7</v>
      </c>
      <c r="D35" s="125">
        <v>7</v>
      </c>
      <c r="E35" s="125">
        <v>7</v>
      </c>
      <c r="F35" s="125">
        <v>7</v>
      </c>
      <c r="G35" s="125">
        <v>7</v>
      </c>
      <c r="H35" s="125">
        <v>7</v>
      </c>
      <c r="I35" s="125">
        <v>7</v>
      </c>
    </row>
    <row r="37" spans="2:9" ht="15.75" customHeight="1" x14ac:dyDescent="0.25">
      <c r="B37" s="679" t="s">
        <v>288</v>
      </c>
      <c r="C37" s="680"/>
      <c r="D37" s="680"/>
      <c r="E37" s="680"/>
      <c r="F37" s="680"/>
      <c r="G37" s="680"/>
      <c r="H37" s="680"/>
      <c r="I37" s="681"/>
    </row>
    <row r="38" spans="2:9" ht="15.75" x14ac:dyDescent="0.25">
      <c r="B38" s="118" t="s">
        <v>289</v>
      </c>
      <c r="C38" s="118" t="s">
        <v>245</v>
      </c>
      <c r="D38" s="118" t="s">
        <v>246</v>
      </c>
      <c r="E38" s="118" t="s">
        <v>247</v>
      </c>
      <c r="F38" s="118" t="s">
        <v>248</v>
      </c>
      <c r="G38" s="118" t="s">
        <v>249</v>
      </c>
      <c r="H38" s="118" t="s">
        <v>250</v>
      </c>
      <c r="I38" s="118" t="s">
        <v>290</v>
      </c>
    </row>
    <row r="39" spans="2:9" x14ac:dyDescent="0.25">
      <c r="B39" s="123" t="s">
        <v>291</v>
      </c>
      <c r="C39" s="126">
        <v>34</v>
      </c>
      <c r="D39" s="126">
        <v>43</v>
      </c>
      <c r="E39" s="126">
        <v>52</v>
      </c>
      <c r="F39" s="126">
        <v>61</v>
      </c>
      <c r="G39" s="126">
        <v>74</v>
      </c>
      <c r="H39" s="126">
        <v>83</v>
      </c>
      <c r="I39" s="126">
        <v>93</v>
      </c>
    </row>
    <row r="40" spans="2:9" x14ac:dyDescent="0.25">
      <c r="B40" s="123" t="s">
        <v>253</v>
      </c>
      <c r="C40" s="122">
        <v>51</v>
      </c>
      <c r="D40" s="122">
        <v>69</v>
      </c>
      <c r="E40" s="122">
        <v>88</v>
      </c>
      <c r="F40" s="122">
        <v>108</v>
      </c>
      <c r="G40" s="122">
        <v>137</v>
      </c>
      <c r="H40" s="122">
        <v>157</v>
      </c>
      <c r="I40" s="122">
        <v>181</v>
      </c>
    </row>
    <row r="41" spans="2:9" x14ac:dyDescent="0.25">
      <c r="B41" s="123" t="s">
        <v>292</v>
      </c>
      <c r="C41" s="122">
        <v>3</v>
      </c>
      <c r="D41" s="122">
        <v>4</v>
      </c>
      <c r="E41" s="122">
        <v>6</v>
      </c>
      <c r="F41" s="122">
        <v>7</v>
      </c>
      <c r="G41" s="122">
        <v>9</v>
      </c>
      <c r="H41" s="122">
        <v>10</v>
      </c>
      <c r="I41" s="122">
        <v>12</v>
      </c>
    </row>
    <row r="42" spans="2:9" x14ac:dyDescent="0.25">
      <c r="B42" s="123" t="s">
        <v>255</v>
      </c>
      <c r="C42" s="122">
        <v>9</v>
      </c>
      <c r="D42" s="122">
        <v>12</v>
      </c>
      <c r="E42" s="122">
        <v>15</v>
      </c>
      <c r="F42" s="122">
        <v>19</v>
      </c>
      <c r="G42" s="122">
        <v>24</v>
      </c>
      <c r="H42" s="122">
        <v>27</v>
      </c>
      <c r="I42" s="122">
        <v>31</v>
      </c>
    </row>
    <row r="43" spans="2:9" ht="30" x14ac:dyDescent="0.25">
      <c r="B43" s="123" t="s">
        <v>285</v>
      </c>
      <c r="C43" s="122">
        <v>8</v>
      </c>
      <c r="D43" s="122">
        <v>11</v>
      </c>
      <c r="E43" s="122">
        <v>14</v>
      </c>
      <c r="F43" s="122">
        <v>17</v>
      </c>
      <c r="G43" s="122">
        <v>21</v>
      </c>
      <c r="H43" s="122">
        <v>24</v>
      </c>
      <c r="I43" s="122">
        <v>28</v>
      </c>
    </row>
    <row r="44" spans="2:9" x14ac:dyDescent="0.25">
      <c r="B44" s="123" t="s">
        <v>286</v>
      </c>
      <c r="C44" s="122">
        <v>24</v>
      </c>
      <c r="D44" s="122">
        <v>34</v>
      </c>
      <c r="E44" s="122">
        <v>43</v>
      </c>
      <c r="F44" s="122">
        <v>53</v>
      </c>
      <c r="G44" s="122">
        <v>67</v>
      </c>
      <c r="H44" s="122">
        <v>77</v>
      </c>
      <c r="I44" s="122">
        <v>88</v>
      </c>
    </row>
    <row r="45" spans="2:9" x14ac:dyDescent="0.25">
      <c r="B45" s="123" t="s">
        <v>258</v>
      </c>
      <c r="C45" s="122">
        <v>8</v>
      </c>
      <c r="D45" s="122">
        <v>12</v>
      </c>
      <c r="E45" s="122">
        <v>15</v>
      </c>
      <c r="F45" s="122">
        <v>18</v>
      </c>
      <c r="G45" s="122">
        <v>23</v>
      </c>
      <c r="H45" s="122">
        <v>27</v>
      </c>
      <c r="I45" s="122">
        <v>31</v>
      </c>
    </row>
    <row r="46" spans="2:9" x14ac:dyDescent="0.25">
      <c r="B46" s="123" t="s">
        <v>293</v>
      </c>
      <c r="C46" s="122">
        <v>42</v>
      </c>
      <c r="D46" s="122">
        <v>54</v>
      </c>
      <c r="E46" s="122">
        <v>77</v>
      </c>
      <c r="F46" s="122">
        <v>113</v>
      </c>
      <c r="G46" s="122">
        <v>148</v>
      </c>
      <c r="H46" s="122">
        <v>184</v>
      </c>
      <c r="I46" s="122">
        <v>219</v>
      </c>
    </row>
    <row r="47" spans="2:9" x14ac:dyDescent="0.25">
      <c r="B47" s="123" t="s">
        <v>294</v>
      </c>
      <c r="C47" s="122">
        <v>7</v>
      </c>
      <c r="D47" s="122">
        <v>7</v>
      </c>
      <c r="E47" s="122">
        <v>7</v>
      </c>
      <c r="F47" s="122">
        <v>7</v>
      </c>
      <c r="G47" s="122">
        <v>7</v>
      </c>
      <c r="H47" s="122">
        <v>7</v>
      </c>
      <c r="I47" s="122">
        <v>7</v>
      </c>
    </row>
    <row r="48" spans="2:9" x14ac:dyDescent="0.25">
      <c r="B48" s="123" t="s">
        <v>261</v>
      </c>
      <c r="C48" s="122">
        <v>12</v>
      </c>
      <c r="D48" s="122">
        <v>12</v>
      </c>
      <c r="E48" s="122">
        <v>12</v>
      </c>
      <c r="F48" s="122">
        <v>12</v>
      </c>
      <c r="G48" s="122">
        <v>12</v>
      </c>
      <c r="H48" s="122">
        <v>12</v>
      </c>
      <c r="I48" s="122">
        <v>12</v>
      </c>
    </row>
    <row r="49" spans="2:9" x14ac:dyDescent="0.25">
      <c r="B49" s="123" t="s">
        <v>262</v>
      </c>
      <c r="C49" s="122">
        <v>7</v>
      </c>
      <c r="D49" s="122">
        <v>7</v>
      </c>
      <c r="E49" s="122">
        <v>7</v>
      </c>
      <c r="F49" s="122">
        <v>7</v>
      </c>
      <c r="G49" s="122">
        <v>7</v>
      </c>
      <c r="H49" s="122">
        <v>7</v>
      </c>
      <c r="I49" s="122">
        <v>7</v>
      </c>
    </row>
    <row r="51" spans="2:9" ht="15.75" customHeight="1" x14ac:dyDescent="0.25">
      <c r="B51" s="679" t="s">
        <v>295</v>
      </c>
      <c r="C51" s="680"/>
      <c r="D51" s="680"/>
      <c r="E51" s="680"/>
      <c r="F51" s="680"/>
      <c r="G51" s="680"/>
      <c r="H51" s="680"/>
      <c r="I51" s="681"/>
    </row>
    <row r="52" spans="2:9" ht="15.75" x14ac:dyDescent="0.25">
      <c r="B52" s="118" t="s">
        <v>289</v>
      </c>
      <c r="C52" s="118" t="s">
        <v>245</v>
      </c>
      <c r="D52" s="118" t="s">
        <v>246</v>
      </c>
      <c r="E52" s="118" t="s">
        <v>247</v>
      </c>
      <c r="F52" s="118" t="s">
        <v>248</v>
      </c>
      <c r="G52" s="118" t="s">
        <v>249</v>
      </c>
      <c r="H52" s="118" t="s">
        <v>250</v>
      </c>
      <c r="I52" s="118" t="s">
        <v>290</v>
      </c>
    </row>
    <row r="53" spans="2:9" ht="15.75" x14ac:dyDescent="0.25">
      <c r="B53" s="123" t="s">
        <v>291</v>
      </c>
      <c r="C53" s="124">
        <v>33</v>
      </c>
      <c r="D53" s="124">
        <v>41</v>
      </c>
      <c r="E53" s="124">
        <v>49</v>
      </c>
      <c r="F53" s="124">
        <v>57</v>
      </c>
      <c r="G53" s="124">
        <v>69</v>
      </c>
      <c r="H53" s="124">
        <v>78</v>
      </c>
      <c r="I53" s="124">
        <v>87</v>
      </c>
    </row>
    <row r="54" spans="2:9" ht="15.75" x14ac:dyDescent="0.25">
      <c r="B54" s="123" t="s">
        <v>253</v>
      </c>
      <c r="C54" s="125">
        <v>48</v>
      </c>
      <c r="D54" s="125">
        <v>65</v>
      </c>
      <c r="E54" s="125">
        <v>82</v>
      </c>
      <c r="F54" s="125">
        <v>100</v>
      </c>
      <c r="G54" s="125">
        <v>128</v>
      </c>
      <c r="H54" s="125">
        <v>146</v>
      </c>
      <c r="I54" s="125">
        <v>168</v>
      </c>
    </row>
    <row r="55" spans="2:9" ht="15.75" x14ac:dyDescent="0.25">
      <c r="B55" s="123" t="s">
        <v>292</v>
      </c>
      <c r="C55" s="125">
        <v>3</v>
      </c>
      <c r="D55" s="125">
        <v>4</v>
      </c>
      <c r="E55" s="125">
        <v>6</v>
      </c>
      <c r="F55" s="125">
        <v>7</v>
      </c>
      <c r="G55" s="125">
        <v>9</v>
      </c>
      <c r="H55" s="125">
        <v>10</v>
      </c>
      <c r="I55" s="125">
        <v>12</v>
      </c>
    </row>
    <row r="56" spans="2:9" ht="15.75" x14ac:dyDescent="0.25">
      <c r="B56" s="123" t="s">
        <v>255</v>
      </c>
      <c r="C56" s="125">
        <v>9</v>
      </c>
      <c r="D56" s="125">
        <v>12</v>
      </c>
      <c r="E56" s="125">
        <v>15</v>
      </c>
      <c r="F56" s="125">
        <v>19</v>
      </c>
      <c r="G56" s="125">
        <v>24</v>
      </c>
      <c r="H56" s="125">
        <v>27</v>
      </c>
      <c r="I56" s="125">
        <v>31</v>
      </c>
    </row>
    <row r="57" spans="2:9" ht="30" x14ac:dyDescent="0.25">
      <c r="B57" s="123" t="s">
        <v>285</v>
      </c>
      <c r="C57" s="125">
        <v>8</v>
      </c>
      <c r="D57" s="125">
        <v>11</v>
      </c>
      <c r="E57" s="125">
        <v>14</v>
      </c>
      <c r="F57" s="125">
        <v>17</v>
      </c>
      <c r="G57" s="125">
        <v>21</v>
      </c>
      <c r="H57" s="125">
        <v>24</v>
      </c>
      <c r="I57" s="125">
        <v>28</v>
      </c>
    </row>
    <row r="58" spans="2:9" ht="15.75" x14ac:dyDescent="0.25">
      <c r="B58" s="123" t="s">
        <v>296</v>
      </c>
      <c r="C58" s="125">
        <v>24</v>
      </c>
      <c r="D58" s="125">
        <v>34</v>
      </c>
      <c r="E58" s="125">
        <v>43</v>
      </c>
      <c r="F58" s="125">
        <v>53</v>
      </c>
      <c r="G58" s="125">
        <v>67</v>
      </c>
      <c r="H58" s="125">
        <v>77</v>
      </c>
      <c r="I58" s="125">
        <v>88</v>
      </c>
    </row>
    <row r="59" spans="2:9" ht="15.75" x14ac:dyDescent="0.25">
      <c r="B59" s="123" t="s">
        <v>258</v>
      </c>
      <c r="C59" s="125">
        <v>7</v>
      </c>
      <c r="D59" s="125">
        <v>11</v>
      </c>
      <c r="E59" s="125">
        <v>14</v>
      </c>
      <c r="F59" s="125">
        <v>17</v>
      </c>
      <c r="G59" s="125">
        <v>22</v>
      </c>
      <c r="H59" s="125">
        <v>25</v>
      </c>
      <c r="I59" s="125">
        <v>29</v>
      </c>
    </row>
    <row r="60" spans="2:9" ht="15.75" x14ac:dyDescent="0.25">
      <c r="B60" s="123" t="s">
        <v>259</v>
      </c>
      <c r="C60" s="125">
        <v>36</v>
      </c>
      <c r="D60" s="125">
        <v>45</v>
      </c>
      <c r="E60" s="125">
        <v>63</v>
      </c>
      <c r="F60" s="125">
        <v>89</v>
      </c>
      <c r="G60" s="125">
        <v>116</v>
      </c>
      <c r="H60" s="125">
        <v>142</v>
      </c>
      <c r="I60" s="125">
        <v>169</v>
      </c>
    </row>
    <row r="61" spans="2:9" ht="15.75" x14ac:dyDescent="0.25">
      <c r="B61" s="123" t="s">
        <v>260</v>
      </c>
      <c r="C61" s="125">
        <v>7</v>
      </c>
      <c r="D61" s="125">
        <v>7</v>
      </c>
      <c r="E61" s="125">
        <v>7</v>
      </c>
      <c r="F61" s="125">
        <v>7</v>
      </c>
      <c r="G61" s="125">
        <v>7</v>
      </c>
      <c r="H61" s="125">
        <v>7</v>
      </c>
      <c r="I61" s="125">
        <v>7</v>
      </c>
    </row>
    <row r="62" spans="2:9" ht="15.75" x14ac:dyDescent="0.25">
      <c r="B62" s="123" t="s">
        <v>261</v>
      </c>
      <c r="C62" s="125">
        <v>12</v>
      </c>
      <c r="D62" s="125">
        <v>12</v>
      </c>
      <c r="E62" s="125">
        <v>12</v>
      </c>
      <c r="F62" s="125">
        <v>12</v>
      </c>
      <c r="G62" s="125">
        <v>12</v>
      </c>
      <c r="H62" s="125">
        <v>12</v>
      </c>
      <c r="I62" s="125">
        <v>12</v>
      </c>
    </row>
    <row r="63" spans="2:9" ht="15.75" x14ac:dyDescent="0.25">
      <c r="B63" s="123" t="s">
        <v>262</v>
      </c>
      <c r="C63" s="125">
        <v>7</v>
      </c>
      <c r="D63" s="125">
        <v>7</v>
      </c>
      <c r="E63" s="125">
        <v>7</v>
      </c>
      <c r="F63" s="125">
        <v>7</v>
      </c>
      <c r="G63" s="125">
        <v>7</v>
      </c>
      <c r="H63" s="125">
        <v>7</v>
      </c>
      <c r="I63" s="125">
        <v>7</v>
      </c>
    </row>
    <row r="65" spans="2:9" ht="15.75" customHeight="1" x14ac:dyDescent="0.25">
      <c r="B65" s="679" t="s">
        <v>297</v>
      </c>
      <c r="C65" s="680"/>
      <c r="D65" s="680"/>
      <c r="E65" s="680"/>
      <c r="F65" s="680"/>
      <c r="G65" s="680"/>
      <c r="H65" s="680"/>
      <c r="I65" s="681"/>
    </row>
    <row r="66" spans="2:9" ht="15.75" x14ac:dyDescent="0.25">
      <c r="B66" s="118" t="s">
        <v>289</v>
      </c>
      <c r="C66" s="118" t="s">
        <v>245</v>
      </c>
      <c r="D66" s="118" t="s">
        <v>246</v>
      </c>
      <c r="E66" s="118" t="s">
        <v>247</v>
      </c>
      <c r="F66" s="118" t="s">
        <v>248</v>
      </c>
      <c r="G66" s="118" t="s">
        <v>249</v>
      </c>
      <c r="H66" s="118" t="s">
        <v>250</v>
      </c>
      <c r="I66" s="118" t="s">
        <v>290</v>
      </c>
    </row>
    <row r="67" spans="2:9" ht="15.75" x14ac:dyDescent="0.25">
      <c r="B67" s="123" t="s">
        <v>291</v>
      </c>
      <c r="C67" s="124">
        <v>30</v>
      </c>
      <c r="D67" s="124">
        <v>37</v>
      </c>
      <c r="E67" s="124">
        <v>44</v>
      </c>
      <c r="F67" s="124">
        <v>51</v>
      </c>
      <c r="G67" s="124">
        <v>61</v>
      </c>
      <c r="H67" s="124">
        <v>69</v>
      </c>
      <c r="I67" s="124">
        <v>77</v>
      </c>
    </row>
    <row r="68" spans="2:9" ht="15.75" x14ac:dyDescent="0.25">
      <c r="B68" s="123" t="s">
        <v>253</v>
      </c>
      <c r="C68" s="125">
        <v>41</v>
      </c>
      <c r="D68" s="125">
        <v>56</v>
      </c>
      <c r="E68" s="125">
        <v>71</v>
      </c>
      <c r="F68" s="125">
        <v>86</v>
      </c>
      <c r="G68" s="125">
        <v>110</v>
      </c>
      <c r="H68" s="125">
        <v>128</v>
      </c>
      <c r="I68" s="125">
        <v>144</v>
      </c>
    </row>
    <row r="69" spans="2:9" ht="15.75" x14ac:dyDescent="0.25">
      <c r="B69" s="123" t="s">
        <v>292</v>
      </c>
      <c r="C69" s="125">
        <v>3</v>
      </c>
      <c r="D69" s="125">
        <v>4</v>
      </c>
      <c r="E69" s="125">
        <v>6</v>
      </c>
      <c r="F69" s="125">
        <v>7</v>
      </c>
      <c r="G69" s="125">
        <v>9</v>
      </c>
      <c r="H69" s="125">
        <v>10</v>
      </c>
      <c r="I69" s="125">
        <v>12</v>
      </c>
    </row>
    <row r="70" spans="2:9" ht="15.75" x14ac:dyDescent="0.25">
      <c r="B70" s="123" t="s">
        <v>255</v>
      </c>
      <c r="C70" s="125">
        <v>9</v>
      </c>
      <c r="D70" s="125">
        <v>12</v>
      </c>
      <c r="E70" s="125">
        <v>15</v>
      </c>
      <c r="F70" s="125">
        <v>19</v>
      </c>
      <c r="G70" s="125">
        <v>24</v>
      </c>
      <c r="H70" s="125">
        <v>27</v>
      </c>
      <c r="I70" s="125">
        <v>31</v>
      </c>
    </row>
    <row r="71" spans="2:9" ht="30" x14ac:dyDescent="0.25">
      <c r="B71" s="123" t="s">
        <v>285</v>
      </c>
      <c r="C71" s="125">
        <v>8</v>
      </c>
      <c r="D71" s="125">
        <v>11</v>
      </c>
      <c r="E71" s="125">
        <v>14</v>
      </c>
      <c r="F71" s="125">
        <v>17</v>
      </c>
      <c r="G71" s="125">
        <v>21</v>
      </c>
      <c r="H71" s="125">
        <v>24</v>
      </c>
      <c r="I71" s="125">
        <v>28</v>
      </c>
    </row>
    <row r="72" spans="2:9" ht="15.75" x14ac:dyDescent="0.25">
      <c r="B72" s="123" t="s">
        <v>286</v>
      </c>
      <c r="C72" s="125">
        <v>24</v>
      </c>
      <c r="D72" s="125">
        <v>34</v>
      </c>
      <c r="E72" s="125">
        <v>43</v>
      </c>
      <c r="F72" s="125">
        <v>53</v>
      </c>
      <c r="G72" s="125">
        <v>67</v>
      </c>
      <c r="H72" s="125">
        <v>77</v>
      </c>
      <c r="I72" s="125">
        <v>88</v>
      </c>
    </row>
    <row r="73" spans="2:9" ht="15.75" x14ac:dyDescent="0.25">
      <c r="B73" s="123" t="s">
        <v>258</v>
      </c>
      <c r="C73" s="125">
        <v>6</v>
      </c>
      <c r="D73" s="125">
        <v>9</v>
      </c>
      <c r="E73" s="125">
        <v>12</v>
      </c>
      <c r="F73" s="125">
        <v>15</v>
      </c>
      <c r="G73" s="125">
        <v>19</v>
      </c>
      <c r="H73" s="125">
        <v>21</v>
      </c>
      <c r="I73" s="125">
        <v>25</v>
      </c>
    </row>
    <row r="74" spans="2:9" ht="15.75" x14ac:dyDescent="0.25">
      <c r="B74" s="123" t="s">
        <v>259</v>
      </c>
      <c r="C74" s="125">
        <v>36</v>
      </c>
      <c r="D74" s="125">
        <v>45</v>
      </c>
      <c r="E74" s="125">
        <v>63</v>
      </c>
      <c r="F74" s="125">
        <v>89</v>
      </c>
      <c r="G74" s="125">
        <v>116</v>
      </c>
      <c r="H74" s="125">
        <v>142</v>
      </c>
      <c r="I74" s="125">
        <v>169</v>
      </c>
    </row>
    <row r="75" spans="2:9" ht="15.75" x14ac:dyDescent="0.25">
      <c r="B75" s="123" t="s">
        <v>260</v>
      </c>
      <c r="C75" s="125">
        <v>7</v>
      </c>
      <c r="D75" s="125">
        <v>7</v>
      </c>
      <c r="E75" s="125">
        <v>7</v>
      </c>
      <c r="F75" s="125">
        <v>7</v>
      </c>
      <c r="G75" s="125">
        <v>7</v>
      </c>
      <c r="H75" s="125">
        <v>7</v>
      </c>
      <c r="I75" s="125">
        <v>7</v>
      </c>
    </row>
    <row r="76" spans="2:9" ht="15.75" x14ac:dyDescent="0.25">
      <c r="B76" s="123" t="s">
        <v>298</v>
      </c>
      <c r="C76" s="125">
        <v>12</v>
      </c>
      <c r="D76" s="125">
        <v>12</v>
      </c>
      <c r="E76" s="125">
        <v>12</v>
      </c>
      <c r="F76" s="125">
        <v>12</v>
      </c>
      <c r="G76" s="125">
        <v>12</v>
      </c>
      <c r="H76" s="125">
        <v>12</v>
      </c>
      <c r="I76" s="125">
        <v>12</v>
      </c>
    </row>
    <row r="77" spans="2:9" ht="15.75" x14ac:dyDescent="0.25">
      <c r="B77" s="123" t="s">
        <v>262</v>
      </c>
      <c r="C77" s="125">
        <v>7</v>
      </c>
      <c r="D77" s="125">
        <v>7</v>
      </c>
      <c r="E77" s="125">
        <v>7</v>
      </c>
      <c r="F77" s="125">
        <v>7</v>
      </c>
      <c r="G77" s="125">
        <v>7</v>
      </c>
      <c r="H77" s="125">
        <v>7</v>
      </c>
      <c r="I77" s="125">
        <v>7</v>
      </c>
    </row>
  </sheetData>
  <mergeCells count="33">
    <mergeCell ref="B5:I5"/>
    <mergeCell ref="B23:I23"/>
    <mergeCell ref="B37:I37"/>
    <mergeCell ref="B51:I51"/>
    <mergeCell ref="B65:I65"/>
    <mergeCell ref="C10:C11"/>
    <mergeCell ref="D10:D11"/>
    <mergeCell ref="E10:E11"/>
    <mergeCell ref="F10:F11"/>
    <mergeCell ref="G10:G11"/>
    <mergeCell ref="C7:C8"/>
    <mergeCell ref="D7:D8"/>
    <mergeCell ref="E7:E8"/>
    <mergeCell ref="F7:F8"/>
    <mergeCell ref="G7:G8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G13:G14"/>
    <mergeCell ref="H7:H8"/>
    <mergeCell ref="I7:I8"/>
    <mergeCell ref="H15:H16"/>
    <mergeCell ref="I15:I16"/>
    <mergeCell ref="H10:H11"/>
    <mergeCell ref="I10:I11"/>
    <mergeCell ref="H13:H14"/>
    <mergeCell ref="I13:I14"/>
  </mergeCells>
  <pageMargins left="0.7" right="0.7" top="0.75" bottom="0.75" header="0.3" footer="0.3"/>
  <pageSetup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7"/>
  <sheetViews>
    <sheetView view="pageBreakPreview" zoomScale="60" zoomScaleNormal="100" workbookViewId="0">
      <selection activeCell="AD54" sqref="AD54"/>
    </sheetView>
  </sheetViews>
  <sheetFormatPr defaultColWidth="8.85546875" defaultRowHeight="15" x14ac:dyDescent="0.25"/>
  <cols>
    <col min="1" max="4" width="8.85546875" style="1"/>
    <col min="5" max="5" width="16.7109375" style="1" customWidth="1"/>
    <col min="6" max="16384" width="8.85546875" style="1"/>
  </cols>
  <sheetData>
    <row r="1" spans="1:2" ht="18.75" x14ac:dyDescent="0.3">
      <c r="A1" s="27" t="s">
        <v>118</v>
      </c>
    </row>
    <row r="3" spans="1:2" x14ac:dyDescent="0.25">
      <c r="B3" s="141" t="s">
        <v>330</v>
      </c>
    </row>
    <row r="4" spans="1:2" x14ac:dyDescent="0.25">
      <c r="B4" s="141" t="s">
        <v>331</v>
      </c>
    </row>
    <row r="5" spans="1:2" x14ac:dyDescent="0.25">
      <c r="B5" s="141" t="s">
        <v>332</v>
      </c>
    </row>
    <row r="6" spans="1:2" x14ac:dyDescent="0.25">
      <c r="B6" s="141" t="s">
        <v>333</v>
      </c>
    </row>
    <row r="7" spans="1:2" x14ac:dyDescent="0.25">
      <c r="B7" s="141" t="s">
        <v>334</v>
      </c>
    </row>
    <row r="8" spans="1:2" x14ac:dyDescent="0.25">
      <c r="B8" s="141" t="s">
        <v>335</v>
      </c>
    </row>
    <row r="9" spans="1:2" x14ac:dyDescent="0.25">
      <c r="B9" s="141" t="s">
        <v>336</v>
      </c>
    </row>
    <row r="10" spans="1:2" x14ac:dyDescent="0.25">
      <c r="B10" s="141" t="s">
        <v>337</v>
      </c>
    </row>
    <row r="11" spans="1:2" x14ac:dyDescent="0.25">
      <c r="B11" s="141" t="s">
        <v>338</v>
      </c>
    </row>
    <row r="12" spans="1:2" x14ac:dyDescent="0.25">
      <c r="B12" s="141" t="s">
        <v>339</v>
      </c>
    </row>
    <row r="13" spans="1:2" x14ac:dyDescent="0.25">
      <c r="B13" s="141" t="s">
        <v>340</v>
      </c>
    </row>
    <row r="14" spans="1:2" x14ac:dyDescent="0.25">
      <c r="B14" s="141" t="s">
        <v>341</v>
      </c>
    </row>
    <row r="15" spans="1:2" x14ac:dyDescent="0.25">
      <c r="B15" s="141" t="s">
        <v>342</v>
      </c>
    </row>
    <row r="16" spans="1:2" x14ac:dyDescent="0.25">
      <c r="B16" s="141" t="s">
        <v>343</v>
      </c>
    </row>
    <row r="17" spans="2:2" x14ac:dyDescent="0.25">
      <c r="B17" s="141" t="s">
        <v>344</v>
      </c>
    </row>
    <row r="18" spans="2:2" x14ac:dyDescent="0.25">
      <c r="B18" s="141" t="s">
        <v>345</v>
      </c>
    </row>
    <row r="19" spans="2:2" x14ac:dyDescent="0.25">
      <c r="B19" s="141" t="s">
        <v>346</v>
      </c>
    </row>
    <row r="20" spans="2:2" x14ac:dyDescent="0.25">
      <c r="B20" s="141" t="s">
        <v>347</v>
      </c>
    </row>
    <row r="21" spans="2:2" x14ac:dyDescent="0.25">
      <c r="B21" s="141" t="s">
        <v>348</v>
      </c>
    </row>
    <row r="22" spans="2:2" x14ac:dyDescent="0.25">
      <c r="B22" s="141" t="s">
        <v>349</v>
      </c>
    </row>
    <row r="23" spans="2:2" x14ac:dyDescent="0.25">
      <c r="B23" s="141" t="s">
        <v>350</v>
      </c>
    </row>
    <row r="24" spans="2:2" x14ac:dyDescent="0.25">
      <c r="B24" s="141" t="s">
        <v>351</v>
      </c>
    </row>
    <row r="25" spans="2:2" x14ac:dyDescent="0.25">
      <c r="B25" s="141" t="s">
        <v>352</v>
      </c>
    </row>
    <row r="26" spans="2:2" x14ac:dyDescent="0.25">
      <c r="B26" s="141" t="s">
        <v>353</v>
      </c>
    </row>
    <row r="27" spans="2:2" x14ac:dyDescent="0.25">
      <c r="B27" s="141" t="s">
        <v>354</v>
      </c>
    </row>
    <row r="28" spans="2:2" x14ac:dyDescent="0.25">
      <c r="B28" s="141" t="s">
        <v>355</v>
      </c>
    </row>
    <row r="29" spans="2:2" x14ac:dyDescent="0.25">
      <c r="B29" s="141" t="s">
        <v>356</v>
      </c>
    </row>
    <row r="30" spans="2:2" x14ac:dyDescent="0.25">
      <c r="B30" s="141" t="s">
        <v>357</v>
      </c>
    </row>
    <row r="31" spans="2:2" x14ac:dyDescent="0.25">
      <c r="B31" s="141" t="s">
        <v>358</v>
      </c>
    </row>
    <row r="32" spans="2:2" x14ac:dyDescent="0.25">
      <c r="B32" s="141" t="s">
        <v>359</v>
      </c>
    </row>
    <row r="33" spans="2:2" x14ac:dyDescent="0.25">
      <c r="B33" s="141" t="s">
        <v>360</v>
      </c>
    </row>
    <row r="34" spans="2:2" x14ac:dyDescent="0.25">
      <c r="B34" s="141" t="s">
        <v>361</v>
      </c>
    </row>
    <row r="35" spans="2:2" x14ac:dyDescent="0.25">
      <c r="B35" s="141" t="s">
        <v>362</v>
      </c>
    </row>
    <row r="36" spans="2:2" x14ac:dyDescent="0.25">
      <c r="B36" s="141" t="s">
        <v>363</v>
      </c>
    </row>
    <row r="37" spans="2:2" x14ac:dyDescent="0.25">
      <c r="B37" s="141" t="s">
        <v>364</v>
      </c>
    </row>
    <row r="38" spans="2:2" x14ac:dyDescent="0.25">
      <c r="B38" s="141" t="s">
        <v>365</v>
      </c>
    </row>
    <row r="39" spans="2:2" x14ac:dyDescent="0.25">
      <c r="B39" s="141" t="s">
        <v>366</v>
      </c>
    </row>
    <row r="40" spans="2:2" x14ac:dyDescent="0.25">
      <c r="B40" s="141" t="s">
        <v>367</v>
      </c>
    </row>
    <row r="41" spans="2:2" x14ac:dyDescent="0.25">
      <c r="B41" s="141" t="s">
        <v>368</v>
      </c>
    </row>
    <row r="42" spans="2:2" x14ac:dyDescent="0.25">
      <c r="B42" s="141" t="s">
        <v>369</v>
      </c>
    </row>
    <row r="43" spans="2:2" x14ac:dyDescent="0.25">
      <c r="B43" s="141" t="s">
        <v>370</v>
      </c>
    </row>
    <row r="44" spans="2:2" x14ac:dyDescent="0.25">
      <c r="B44" s="141" t="s">
        <v>371</v>
      </c>
    </row>
    <row r="45" spans="2:2" x14ac:dyDescent="0.25">
      <c r="B45" s="141" t="s">
        <v>372</v>
      </c>
    </row>
    <row r="46" spans="2:2" x14ac:dyDescent="0.25">
      <c r="B46" s="141" t="s">
        <v>373</v>
      </c>
    </row>
    <row r="47" spans="2:2" x14ac:dyDescent="0.25">
      <c r="B47" s="141" t="s">
        <v>374</v>
      </c>
    </row>
  </sheetData>
  <sheetProtection algorithmName="SHA-512" hashValue="H+f1KAowB0cvd/7lgQFRPiLih+CAlSiAEhQ73hmML/mVXf5i97mR6Vj+w32G43cIrnImjoUyAujskX732KYHDg==" saltValue="gY1mMInvHdLyRqOK6yt7NQ==" spinCount="100000" sheet="1" objects="1" scenarios="1"/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zoomScaleNormal="100" zoomScaleSheetLayoutView="106" workbookViewId="0">
      <selection activeCell="C78" sqref="C78"/>
    </sheetView>
  </sheetViews>
  <sheetFormatPr defaultColWidth="8.85546875" defaultRowHeight="15" x14ac:dyDescent="0.25"/>
  <cols>
    <col min="1" max="1" width="8.85546875" style="1"/>
    <col min="2" max="2" width="35.42578125" style="1" customWidth="1"/>
    <col min="3" max="3" width="19.42578125" style="1" customWidth="1"/>
    <col min="4" max="4" width="14.28515625" style="1" bestFit="1" customWidth="1"/>
    <col min="5" max="5" width="12" style="1" customWidth="1"/>
    <col min="6" max="6" width="8.85546875" style="1"/>
    <col min="7" max="7" width="14.7109375" style="1" customWidth="1"/>
    <col min="8" max="16384" width="8.85546875" style="1"/>
  </cols>
  <sheetData>
    <row r="1" spans="1:10" ht="19.5" thickBot="1" x14ac:dyDescent="0.35">
      <c r="A1" s="27" t="s">
        <v>240</v>
      </c>
      <c r="G1" s="586" t="s">
        <v>14</v>
      </c>
      <c r="H1" s="587"/>
      <c r="I1" s="587"/>
      <c r="J1" s="588"/>
    </row>
    <row r="2" spans="1:10" ht="15.75" thickBot="1" x14ac:dyDescent="0.3">
      <c r="A2" s="26" t="s">
        <v>241</v>
      </c>
      <c r="G2" s="554" t="str">
        <f>Revenue!B6</f>
        <v>Development</v>
      </c>
      <c r="H2" s="225"/>
      <c r="I2" s="589">
        <f>Revenue!C6</f>
        <v>0</v>
      </c>
      <c r="J2" s="590"/>
    </row>
    <row r="3" spans="1:10" ht="15.75" thickBot="1" x14ac:dyDescent="0.3">
      <c r="A3" s="26" t="s">
        <v>242</v>
      </c>
      <c r="G3" s="554" t="str">
        <f>Revenue!B7</f>
        <v>Financing</v>
      </c>
      <c r="H3" s="225"/>
      <c r="I3" s="589">
        <f>Revenue!C7</f>
        <v>0</v>
      </c>
      <c r="J3" s="590"/>
    </row>
    <row r="4" spans="1:10" ht="15.75" thickBot="1" x14ac:dyDescent="0.3">
      <c r="A4" s="26"/>
      <c r="G4" s="554" t="str">
        <f>Revenue!B8</f>
        <v>Step</v>
      </c>
      <c r="H4" s="225"/>
      <c r="I4" s="589">
        <f>Revenue!C8</f>
        <v>0</v>
      </c>
      <c r="J4" s="590"/>
    </row>
    <row r="5" spans="1:10" ht="15.75" thickBot="1" x14ac:dyDescent="0.3">
      <c r="G5" s="554" t="str">
        <f>Revenue!B9</f>
        <v>Submittal Date</v>
      </c>
      <c r="H5" s="225"/>
      <c r="I5" s="591">
        <f>Revenue!C9</f>
        <v>0</v>
      </c>
      <c r="J5" s="592"/>
    </row>
    <row r="39" spans="10:10" x14ac:dyDescent="0.25">
      <c r="J39" s="3"/>
    </row>
    <row r="57" spans="2:7" ht="15.75" thickBot="1" x14ac:dyDescent="0.3"/>
    <row r="58" spans="2:7" ht="15.75" thickBot="1" x14ac:dyDescent="0.3">
      <c r="B58" s="586" t="s">
        <v>57</v>
      </c>
      <c r="C58" s="587"/>
      <c r="D58" s="587"/>
      <c r="E58" s="587"/>
      <c r="F58" s="587"/>
      <c r="G58" s="588"/>
    </row>
    <row r="59" spans="2:7" x14ac:dyDescent="0.25">
      <c r="B59" s="1" t="s">
        <v>1</v>
      </c>
      <c r="D59" s="18">
        <f>'Sources &amp; Uses'!L27</f>
        <v>0</v>
      </c>
      <c r="E59" s="3"/>
    </row>
    <row r="60" spans="2:7" x14ac:dyDescent="0.25">
      <c r="B60" s="1" t="s">
        <v>281</v>
      </c>
      <c r="D60" s="18">
        <f>SUM('Sources &amp; Uses'!L31:L38)</f>
        <v>0</v>
      </c>
      <c r="G60" s="3"/>
    </row>
    <row r="61" spans="2:7" x14ac:dyDescent="0.25">
      <c r="B61" s="1" t="s">
        <v>263</v>
      </c>
      <c r="D61" s="18">
        <f>Proforma!H63</f>
        <v>0</v>
      </c>
      <c r="G61" s="3"/>
    </row>
    <row r="62" spans="2:7" x14ac:dyDescent="0.25">
      <c r="B62" s="1" t="s">
        <v>264</v>
      </c>
      <c r="D62" s="140" t="e">
        <f>MIN(Proforma!F68:F77)</f>
        <v>#NUM!</v>
      </c>
      <c r="E62" s="279" t="s">
        <v>475</v>
      </c>
      <c r="F62" s="269">
        <v>1.2</v>
      </c>
      <c r="G62" s="1" t="e">
        <f>IF(D62&lt;=$F$62,"Within Range","Out of Range")</f>
        <v>#NUM!</v>
      </c>
    </row>
    <row r="63" spans="2:7" x14ac:dyDescent="0.25">
      <c r="B63" s="1" t="s">
        <v>265</v>
      </c>
      <c r="D63" s="140" t="e">
        <f>'30 year Cash Flow'!F75</f>
        <v>#DIV/0!</v>
      </c>
      <c r="E63" s="279" t="s">
        <v>475</v>
      </c>
      <c r="F63" s="269">
        <v>1.4</v>
      </c>
      <c r="G63" s="1" t="e">
        <f>IF(D63&lt;=$F$63,"Within Range","Out of Range")</f>
        <v>#DIV/0!</v>
      </c>
    </row>
    <row r="64" spans="2:7" x14ac:dyDescent="0.25">
      <c r="B64" s="142" t="s">
        <v>376</v>
      </c>
      <c r="D64" s="46">
        <f>'30 year Cash Flow'!F74</f>
        <v>0</v>
      </c>
      <c r="E64" s="279" t="s">
        <v>475</v>
      </c>
      <c r="F64" s="270">
        <v>0.1</v>
      </c>
      <c r="G64" s="1" t="str">
        <f>IF(D64&lt;=$F$64,"Within Range","Out of Range")</f>
        <v>Within Range</v>
      </c>
    </row>
    <row r="65" spans="2:7" x14ac:dyDescent="0.25">
      <c r="B65" s="1" t="s">
        <v>302</v>
      </c>
      <c r="D65" s="47">
        <f>Revenue!K13</f>
        <v>0</v>
      </c>
      <c r="G65" s="3"/>
    </row>
    <row r="66" spans="2:7" x14ac:dyDescent="0.25">
      <c r="B66" s="3"/>
    </row>
    <row r="77" spans="2:7" x14ac:dyDescent="0.25">
      <c r="B77" s="1" t="s">
        <v>572</v>
      </c>
      <c r="C77" s="582">
        <f>'Sources &amp; Uses'!L41+'Sources &amp; Uses'!L42+'Sources &amp; Uses'!L43+'Sources &amp; Uses'!L44</f>
        <v>0</v>
      </c>
    </row>
    <row r="78" spans="2:7" x14ac:dyDescent="0.25">
      <c r="B78" s="1" t="s">
        <v>573</v>
      </c>
      <c r="C78" s="1">
        <f>SUMIF(Proforma!G75:G77,Proforma!G75="Principal + Interest",Proforma!D75:E77)</f>
        <v>0</v>
      </c>
    </row>
    <row r="79" spans="2:7" x14ac:dyDescent="0.25">
      <c r="B79" s="1" t="s">
        <v>574</v>
      </c>
    </row>
  </sheetData>
  <sheetProtection sheet="1" objects="1" scenarios="1"/>
  <mergeCells count="6">
    <mergeCell ref="G1:J1"/>
    <mergeCell ref="B58:G58"/>
    <mergeCell ref="I2:J2"/>
    <mergeCell ref="I3:J3"/>
    <mergeCell ref="I4:J4"/>
    <mergeCell ref="I5:J5"/>
  </mergeCells>
  <conditionalFormatting sqref="G63:G64">
    <cfRule type="cellIs" dxfId="19" priority="3" operator="equal">
      <formula>"Within Range"</formula>
    </cfRule>
    <cfRule type="cellIs" dxfId="18" priority="4" operator="equal">
      <formula>"Out of Range"</formula>
    </cfRule>
  </conditionalFormatting>
  <conditionalFormatting sqref="G62">
    <cfRule type="cellIs" dxfId="17" priority="1" operator="equal">
      <formula>"Within Range"</formula>
    </cfRule>
    <cfRule type="cellIs" dxfId="16" priority="2" operator="equal">
      <formula>"Out of Range"</formula>
    </cfRule>
  </conditionalFormatting>
  <pageMargins left="0.7" right="0.7" top="0.75" bottom="0.75" header="0.3" footer="0.3"/>
  <pageSetup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V84"/>
  <sheetViews>
    <sheetView tabSelected="1" zoomScale="85" zoomScaleNormal="85" zoomScaleSheetLayoutView="100" zoomScalePageLayoutView="70" workbookViewId="0">
      <selection activeCell="C6" sqref="C6:D6"/>
    </sheetView>
  </sheetViews>
  <sheetFormatPr defaultColWidth="8.85546875" defaultRowHeight="15" outlineLevelCol="1" x14ac:dyDescent="0.25"/>
  <cols>
    <col min="1" max="1" width="8.85546875" style="1"/>
    <col min="2" max="2" width="27.28515625" style="1" customWidth="1"/>
    <col min="3" max="3" width="11.140625" style="1" customWidth="1"/>
    <col min="4" max="4" width="14.28515625" style="1" customWidth="1"/>
    <col min="5" max="5" width="9.85546875" style="1" customWidth="1"/>
    <col min="6" max="6" width="10.7109375" style="1" customWidth="1"/>
    <col min="7" max="7" width="15.28515625" style="1" bestFit="1" customWidth="1"/>
    <col min="8" max="8" width="18.28515625" style="1" bestFit="1" customWidth="1"/>
    <col min="9" max="9" width="10.140625" style="1" bestFit="1" customWidth="1"/>
    <col min="10" max="10" width="13.28515625" style="1" bestFit="1" customWidth="1"/>
    <col min="11" max="16" width="11.42578125" style="1" customWidth="1"/>
    <col min="17" max="17" width="15.85546875" style="1" customWidth="1"/>
    <col min="18" max="18" width="17.140625" style="1" customWidth="1"/>
    <col min="19" max="19" width="8.7109375" style="1" bestFit="1" customWidth="1"/>
    <col min="20" max="20" width="9.85546875" style="1" customWidth="1"/>
    <col min="21" max="21" width="26.28515625" style="1" customWidth="1"/>
    <col min="22" max="22" width="11.42578125" style="1" bestFit="1" customWidth="1"/>
    <col min="23" max="46" width="8.85546875" style="1"/>
    <col min="47" max="47" width="9.140625" style="1" hidden="1" customWidth="1" outlineLevel="1"/>
    <col min="48" max="48" width="8.85546875" style="1" collapsed="1"/>
    <col min="49" max="16384" width="8.85546875" style="1"/>
  </cols>
  <sheetData>
    <row r="1" spans="1:47" ht="18.75" x14ac:dyDescent="0.3">
      <c r="A1" s="27" t="s">
        <v>74</v>
      </c>
    </row>
    <row r="2" spans="1:47" ht="15.75" thickBot="1" x14ac:dyDescent="0.3">
      <c r="A2" s="26" t="s">
        <v>73</v>
      </c>
      <c r="N2" s="2" t="s">
        <v>412</v>
      </c>
    </row>
    <row r="3" spans="1:47" ht="15.75" thickBot="1" x14ac:dyDescent="0.3">
      <c r="A3" s="26" t="s">
        <v>82</v>
      </c>
      <c r="D3" s="29" t="s">
        <v>83</v>
      </c>
      <c r="N3" s="473" t="s">
        <v>13</v>
      </c>
      <c r="O3" s="480"/>
      <c r="P3" s="480"/>
      <c r="Q3" s="480"/>
      <c r="R3" s="480"/>
      <c r="S3" s="480"/>
      <c r="T3" s="481"/>
      <c r="AU3" s="1" t="s">
        <v>33</v>
      </c>
    </row>
    <row r="4" spans="1:47" ht="15.75" thickBot="1" x14ac:dyDescent="0.3">
      <c r="A4" s="26"/>
      <c r="N4" s="5"/>
      <c r="O4" s="479" t="s">
        <v>7</v>
      </c>
      <c r="P4" s="479" t="s">
        <v>8</v>
      </c>
      <c r="Q4" s="479" t="s">
        <v>9</v>
      </c>
      <c r="R4" s="479" t="s">
        <v>10</v>
      </c>
      <c r="S4" s="479" t="s">
        <v>11</v>
      </c>
      <c r="T4" s="479" t="s">
        <v>12</v>
      </c>
      <c r="AU4" s="1" t="s">
        <v>34</v>
      </c>
    </row>
    <row r="5" spans="1:47" ht="15.75" thickBot="1" x14ac:dyDescent="0.3">
      <c r="B5" s="455" t="s">
        <v>14</v>
      </c>
      <c r="C5" s="456"/>
      <c r="D5" s="458"/>
      <c r="F5"/>
      <c r="N5" s="477" t="s">
        <v>523</v>
      </c>
      <c r="O5" s="478">
        <v>14910</v>
      </c>
      <c r="P5" s="469">
        <v>17040</v>
      </c>
      <c r="Q5" s="478">
        <v>19170</v>
      </c>
      <c r="R5" s="478">
        <v>21270</v>
      </c>
      <c r="S5" s="478">
        <v>22980</v>
      </c>
      <c r="T5" s="478">
        <v>24690</v>
      </c>
    </row>
    <row r="6" spans="1:47" x14ac:dyDescent="0.25">
      <c r="B6" s="209" t="s">
        <v>477</v>
      </c>
      <c r="C6" s="607"/>
      <c r="D6" s="608"/>
      <c r="E6" s="12"/>
      <c r="N6" s="477" t="s">
        <v>524</v>
      </c>
      <c r="O6" s="469">
        <v>19880</v>
      </c>
      <c r="P6" s="469">
        <v>22720</v>
      </c>
      <c r="Q6" s="478">
        <v>25560</v>
      </c>
      <c r="R6" s="478">
        <v>28360</v>
      </c>
      <c r="S6" s="478">
        <v>30640</v>
      </c>
      <c r="T6" s="478">
        <v>32920</v>
      </c>
    </row>
    <row r="7" spans="1:47" x14ac:dyDescent="0.25">
      <c r="B7" s="8" t="s">
        <v>478</v>
      </c>
      <c r="C7" s="609"/>
      <c r="D7" s="610"/>
      <c r="E7" s="12"/>
      <c r="N7" s="477" t="s">
        <v>525</v>
      </c>
      <c r="O7" s="478">
        <v>24850</v>
      </c>
      <c r="P7" s="478">
        <v>28400</v>
      </c>
      <c r="Q7" s="478">
        <v>31950</v>
      </c>
      <c r="R7" s="478">
        <v>35450</v>
      </c>
      <c r="S7" s="478">
        <v>38300</v>
      </c>
      <c r="T7" s="478">
        <v>41150</v>
      </c>
      <c r="AU7" s="1" t="s">
        <v>36</v>
      </c>
    </row>
    <row r="8" spans="1:47" x14ac:dyDescent="0.25">
      <c r="B8" s="8" t="s">
        <v>479</v>
      </c>
      <c r="C8" s="609"/>
      <c r="D8" s="610"/>
      <c r="E8" s="12"/>
      <c r="N8" s="477" t="s">
        <v>526</v>
      </c>
      <c r="O8" s="478">
        <v>29820</v>
      </c>
      <c r="P8" s="478">
        <v>34080</v>
      </c>
      <c r="Q8" s="478">
        <v>38340</v>
      </c>
      <c r="R8" s="478">
        <v>42540</v>
      </c>
      <c r="S8" s="478">
        <v>45960</v>
      </c>
      <c r="T8" s="478">
        <v>49380</v>
      </c>
      <c r="AU8" s="1" t="s">
        <v>37</v>
      </c>
    </row>
    <row r="9" spans="1:47" x14ac:dyDescent="0.25">
      <c r="B9" s="8" t="s">
        <v>480</v>
      </c>
      <c r="C9" s="609"/>
      <c r="D9" s="610"/>
      <c r="E9" s="12"/>
      <c r="N9" s="477" t="s">
        <v>527</v>
      </c>
      <c r="O9" s="478">
        <f t="shared" ref="O9:T9" si="0">O7*2*0.8</f>
        <v>39760</v>
      </c>
      <c r="P9" s="478">
        <f t="shared" si="0"/>
        <v>45440</v>
      </c>
      <c r="Q9" s="478">
        <f t="shared" si="0"/>
        <v>51120</v>
      </c>
      <c r="R9" s="478">
        <f t="shared" si="0"/>
        <v>56720</v>
      </c>
      <c r="S9" s="478">
        <f t="shared" si="0"/>
        <v>61280</v>
      </c>
      <c r="T9" s="478">
        <f t="shared" si="0"/>
        <v>65840</v>
      </c>
    </row>
    <row r="10" spans="1:47" ht="15.75" x14ac:dyDescent="0.25">
      <c r="D10" s="12"/>
      <c r="E10" s="12"/>
      <c r="N10" s="59"/>
      <c r="O10" s="205"/>
      <c r="P10" s="54"/>
      <c r="Q10" s="54"/>
      <c r="R10" s="54"/>
      <c r="S10" s="54"/>
      <c r="T10" s="54"/>
    </row>
    <row r="11" spans="1:47" ht="15.75" x14ac:dyDescent="0.25">
      <c r="D11" s="12"/>
      <c r="E11" s="12"/>
      <c r="N11" s="59"/>
      <c r="O11" s="205"/>
      <c r="P11" s="54"/>
      <c r="Q11" s="54"/>
      <c r="R11" s="54"/>
      <c r="S11" s="54"/>
      <c r="T11" s="54"/>
    </row>
    <row r="12" spans="1:47" ht="16.5" thickBot="1" x14ac:dyDescent="0.3">
      <c r="D12" s="12"/>
      <c r="E12" s="12"/>
      <c r="N12" s="59"/>
      <c r="O12" s="205"/>
      <c r="P12" s="54"/>
      <c r="Q12" s="54"/>
      <c r="R12" s="54"/>
      <c r="S12" s="54"/>
      <c r="T12" s="54"/>
      <c r="AU12" s="1" t="s">
        <v>38</v>
      </c>
    </row>
    <row r="13" spans="1:47" ht="16.5" thickBot="1" x14ac:dyDescent="0.3">
      <c r="B13" s="455" t="s">
        <v>413</v>
      </c>
      <c r="C13" s="456"/>
      <c r="D13" s="456"/>
      <c r="E13" s="456"/>
      <c r="F13" s="456"/>
      <c r="G13" s="457"/>
      <c r="H13" s="458"/>
      <c r="J13" s="11" t="s">
        <v>427</v>
      </c>
      <c r="K13" s="215">
        <f>IFERROR($L$14/$C$46,0)</f>
        <v>0</v>
      </c>
      <c r="L13" s="585">
        <f>SUMIF(D25:D45,"Market",C25:C45)</f>
        <v>0</v>
      </c>
      <c r="M13" s="205"/>
      <c r="N13" s="482" t="s">
        <v>487</v>
      </c>
      <c r="O13" s="447"/>
      <c r="P13" s="447"/>
      <c r="Q13" s="447"/>
      <c r="R13" s="447"/>
      <c r="S13" s="447"/>
      <c r="T13" s="448"/>
      <c r="AU13" s="1" t="s">
        <v>39</v>
      </c>
    </row>
    <row r="14" spans="1:47" ht="16.5" thickBot="1" x14ac:dyDescent="0.3">
      <c r="B14" s="454" t="s">
        <v>119</v>
      </c>
      <c r="C14" s="611"/>
      <c r="D14" s="612"/>
      <c r="E14" s="488" t="s">
        <v>3</v>
      </c>
      <c r="F14" s="489"/>
      <c r="G14" s="599"/>
      <c r="H14" s="600"/>
      <c r="J14" s="11" t="s">
        <v>486</v>
      </c>
      <c r="K14" s="315">
        <f>1-K13</f>
        <v>1</v>
      </c>
      <c r="L14" s="585">
        <f>SUM(C25:C44)-L13</f>
        <v>0</v>
      </c>
      <c r="M14" s="205"/>
      <c r="N14" s="324"/>
      <c r="O14" s="323"/>
      <c r="P14" s="474" t="s">
        <v>490</v>
      </c>
      <c r="Q14" s="475"/>
      <c r="R14" s="475"/>
      <c r="S14" s="475"/>
      <c r="T14" s="476"/>
      <c r="AU14" s="1" t="s">
        <v>40</v>
      </c>
    </row>
    <row r="15" spans="1:47" ht="16.5" thickBot="1" x14ac:dyDescent="0.3">
      <c r="B15" s="206" t="s">
        <v>29</v>
      </c>
      <c r="C15" s="613"/>
      <c r="D15" s="614"/>
      <c r="E15" s="488" t="s">
        <v>4</v>
      </c>
      <c r="F15" s="489"/>
      <c r="G15" s="601"/>
      <c r="H15" s="602"/>
      <c r="M15" s="205"/>
      <c r="N15" s="449"/>
      <c r="O15" s="450"/>
      <c r="P15" s="467">
        <v>0</v>
      </c>
      <c r="Q15" s="467">
        <v>1</v>
      </c>
      <c r="R15" s="467">
        <v>2</v>
      </c>
      <c r="S15" s="467">
        <v>3</v>
      </c>
      <c r="T15" s="468">
        <v>4</v>
      </c>
      <c r="AU15" s="1" t="s">
        <v>41</v>
      </c>
    </row>
    <row r="16" spans="1:47" ht="16.5" thickBot="1" x14ac:dyDescent="0.3">
      <c r="B16" s="206" t="s">
        <v>213</v>
      </c>
      <c r="C16" s="615">
        <f>C46</f>
        <v>0</v>
      </c>
      <c r="D16" s="616"/>
      <c r="E16" s="488" t="s">
        <v>5</v>
      </c>
      <c r="F16" s="489"/>
      <c r="G16" s="601"/>
      <c r="H16" s="602"/>
      <c r="M16" s="205"/>
      <c r="N16" s="483">
        <v>0.3</v>
      </c>
      <c r="O16" s="322" t="s">
        <v>522</v>
      </c>
      <c r="P16" s="470">
        <f>ROUND(O5*0.3/12,0)</f>
        <v>373</v>
      </c>
      <c r="Q16" s="471">
        <f>ROUND(AVERAGE(O5:P5)*0.3/12,0)</f>
        <v>399</v>
      </c>
      <c r="R16" s="470">
        <f>ROUND(Q5*0.3/12,0)</f>
        <v>479</v>
      </c>
      <c r="S16" s="471">
        <f>ROUND(AVERAGE(R5:S5)*0.3/12,0)</f>
        <v>553</v>
      </c>
      <c r="T16" s="472">
        <f>ROUND(T5*0.3/12,0)</f>
        <v>617</v>
      </c>
      <c r="AU16" s="1" t="s">
        <v>42</v>
      </c>
    </row>
    <row r="17" spans="2:47" ht="16.5" thickBot="1" x14ac:dyDescent="0.3">
      <c r="B17" s="206" t="s">
        <v>455</v>
      </c>
      <c r="C17" s="617"/>
      <c r="D17" s="618"/>
      <c r="E17" s="488" t="s">
        <v>6</v>
      </c>
      <c r="F17" s="489"/>
      <c r="G17" s="601"/>
      <c r="H17" s="602"/>
      <c r="M17" s="205"/>
      <c r="N17" s="483">
        <v>0.4</v>
      </c>
      <c r="O17" s="322" t="s">
        <v>522</v>
      </c>
      <c r="P17" s="470">
        <f>ROUND(O6*0.3/12,0)</f>
        <v>497</v>
      </c>
      <c r="Q17" s="471">
        <f>ROUND(AVERAGE(O6:P6)*0.3/12,0)</f>
        <v>533</v>
      </c>
      <c r="R17" s="470">
        <f>ROUND(Q6*0.3/12,0)</f>
        <v>639</v>
      </c>
      <c r="S17" s="471">
        <f>ROUND(AVERAGE(R6:S6)*0.3/12,0)</f>
        <v>738</v>
      </c>
      <c r="T17" s="472">
        <f>ROUND(T6*0.3/12,0)</f>
        <v>823</v>
      </c>
    </row>
    <row r="18" spans="2:47" ht="16.5" thickBot="1" x14ac:dyDescent="0.3">
      <c r="B18" s="207" t="s">
        <v>200</v>
      </c>
      <c r="C18" s="605"/>
      <c r="D18" s="606"/>
      <c r="M18" s="205"/>
      <c r="N18" s="483">
        <v>0.5</v>
      </c>
      <c r="O18" s="322" t="s">
        <v>522</v>
      </c>
      <c r="P18" s="470">
        <f>ROUND(O7*0.3/12,0)</f>
        <v>621</v>
      </c>
      <c r="Q18" s="471">
        <f>ROUND(AVERAGE(O7:P7)*0.3/12,0)</f>
        <v>666</v>
      </c>
      <c r="R18" s="470">
        <f>ROUND(Q7*0.3/12,0)</f>
        <v>799</v>
      </c>
      <c r="S18" s="471">
        <f>ROUND(AVERAGE(R7:S7)*0.3/12,0)</f>
        <v>922</v>
      </c>
      <c r="T18" s="472">
        <f>ROUND(T7*0.3/12,0)</f>
        <v>1029</v>
      </c>
      <c r="AU18" s="1" t="s">
        <v>120</v>
      </c>
    </row>
    <row r="19" spans="2:47" ht="15.75" x14ac:dyDescent="0.25">
      <c r="D19" s="12"/>
      <c r="M19" s="205"/>
      <c r="N19" s="484">
        <v>0.6</v>
      </c>
      <c r="O19" s="322" t="s">
        <v>522</v>
      </c>
      <c r="P19" s="470">
        <f>ROUND(O8*0.3/12,0)</f>
        <v>746</v>
      </c>
      <c r="Q19" s="471">
        <f>ROUND(AVERAGE(O8:P8)*0.3/12,0)</f>
        <v>799</v>
      </c>
      <c r="R19" s="470">
        <f>ROUND(Q8*0.3/12,0)</f>
        <v>959</v>
      </c>
      <c r="S19" s="471">
        <f>ROUND(AVERAGE(R8:S8)*0.3/12,0)</f>
        <v>1106</v>
      </c>
      <c r="T19" s="472">
        <f>ROUND(T8*0.3/12,0)</f>
        <v>1235</v>
      </c>
      <c r="AU19" s="1" t="s">
        <v>121</v>
      </c>
    </row>
    <row r="20" spans="2:47" ht="16.5" thickBot="1" x14ac:dyDescent="0.3">
      <c r="D20" s="12"/>
      <c r="E20" s="12"/>
      <c r="G20" s="59"/>
      <c r="M20" s="205"/>
      <c r="N20" s="485">
        <v>0.8</v>
      </c>
      <c r="O20" s="322" t="s">
        <v>522</v>
      </c>
      <c r="P20" s="470">
        <f>ROUND(O9*0.3/12,0)</f>
        <v>994</v>
      </c>
      <c r="Q20" s="471">
        <f>ROUND(AVERAGE(O9:P9)*0.3/12,0)</f>
        <v>1065</v>
      </c>
      <c r="R20" s="470">
        <f>ROUND(Q9*0.3/12,0)</f>
        <v>1278</v>
      </c>
      <c r="S20" s="471">
        <f>ROUND(AVERAGE(R9:S9)*0.3/12,0)</f>
        <v>1475</v>
      </c>
      <c r="T20" s="472">
        <f>ROUND(T9*0.3/12,0)</f>
        <v>1646</v>
      </c>
      <c r="AU20" s="1" t="s">
        <v>274</v>
      </c>
    </row>
    <row r="21" spans="2:47" ht="16.5" thickBot="1" x14ac:dyDescent="0.3">
      <c r="D21" s="12"/>
      <c r="E21" s="12"/>
      <c r="G21" s="59"/>
      <c r="H21" s="205"/>
      <c r="AU21" s="1" t="s">
        <v>275</v>
      </c>
    </row>
    <row r="22" spans="2:47" x14ac:dyDescent="0.25">
      <c r="B22" s="460" t="s">
        <v>45</v>
      </c>
      <c r="AU22" s="1" t="s">
        <v>266</v>
      </c>
    </row>
    <row r="23" spans="2:47" x14ac:dyDescent="0.25"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 t="s">
        <v>520</v>
      </c>
      <c r="M23" s="461" t="s">
        <v>244</v>
      </c>
      <c r="N23" s="461" t="s">
        <v>517</v>
      </c>
      <c r="O23" s="461" t="s">
        <v>518</v>
      </c>
      <c r="P23" s="461" t="s">
        <v>542</v>
      </c>
      <c r="Q23" s="461"/>
      <c r="R23" s="461"/>
      <c r="S23" s="461"/>
      <c r="T23" s="461" t="s">
        <v>519</v>
      </c>
      <c r="U23"/>
    </row>
    <row r="24" spans="2:47" s="6" customFormat="1" ht="15" customHeight="1" x14ac:dyDescent="0.25">
      <c r="B24" s="462" t="s">
        <v>15</v>
      </c>
      <c r="C24" s="462" t="s">
        <v>43</v>
      </c>
      <c r="D24" s="462" t="s">
        <v>26</v>
      </c>
      <c r="E24" s="462" t="s">
        <v>562</v>
      </c>
      <c r="F24" s="462" t="s">
        <v>32</v>
      </c>
      <c r="G24" s="462" t="s">
        <v>35</v>
      </c>
      <c r="H24" s="462" t="s">
        <v>26</v>
      </c>
      <c r="I24" s="462" t="s">
        <v>411</v>
      </c>
      <c r="J24" s="462" t="s">
        <v>27</v>
      </c>
      <c r="K24" s="462" t="s">
        <v>28</v>
      </c>
      <c r="L24" s="462" t="s">
        <v>575</v>
      </c>
      <c r="M24" s="462" t="s">
        <v>576</v>
      </c>
      <c r="N24" s="462" t="s">
        <v>563</v>
      </c>
      <c r="O24" s="462" t="s">
        <v>54</v>
      </c>
      <c r="P24" s="462" t="s">
        <v>431</v>
      </c>
      <c r="Q24" s="462" t="s">
        <v>55</v>
      </c>
      <c r="R24" s="462" t="s">
        <v>56</v>
      </c>
      <c r="S24" s="462" t="s">
        <v>44</v>
      </c>
      <c r="T24" s="462" t="s">
        <v>491</v>
      </c>
    </row>
    <row r="25" spans="2:47" x14ac:dyDescent="0.25">
      <c r="B25" s="23" t="s">
        <v>16</v>
      </c>
      <c r="C25" s="555"/>
      <c r="D25" s="280"/>
      <c r="E25" s="555"/>
      <c r="F25" s="557"/>
      <c r="G25" s="280"/>
      <c r="H25" s="280"/>
      <c r="I25" s="555"/>
      <c r="J25" s="555"/>
      <c r="K25" s="463"/>
      <c r="L25" s="281"/>
      <c r="M25" s="282"/>
      <c r="N25" s="144">
        <f t="shared" ref="N25:N34" si="1">IF(L25=0,0,L25+M25)</f>
        <v>0</v>
      </c>
      <c r="O25" s="144">
        <f t="shared" ref="O25:O45" si="2">C25*L25*12</f>
        <v>0</v>
      </c>
      <c r="P25" s="521">
        <f>IF(ISNUMBER(SEARCH("market",D25)),Proforma!$G$14,Proforma!$G$15)</f>
        <v>7.0000000000000007E-2</v>
      </c>
      <c r="Q25" s="213">
        <f>ROUND(O25*P25*-1,0)</f>
        <v>0</v>
      </c>
      <c r="R25" s="144">
        <f t="shared" ref="R25:R45" si="3">SUM(O25:Q25)</f>
        <v>7.0000000000000007E-2</v>
      </c>
      <c r="S25" s="145">
        <f>IF(C25=0,0,L25/K25)</f>
        <v>0</v>
      </c>
      <c r="T25" s="22" t="str">
        <f t="shared" ref="T25:T45" si="4">IF(OR(D25="Market",ISBLANK(D25)),"N/A",IF(I25&gt;4,"Out Of Range",INDEX($N$15:$T$20,MATCH(F25,$N$15:$N$20,0),MATCH(I25,$N$15:$T$15,0))))</f>
        <v>N/A</v>
      </c>
      <c r="AU25" s="1" t="s">
        <v>428</v>
      </c>
    </row>
    <row r="26" spans="2:47" x14ac:dyDescent="0.25">
      <c r="B26" s="24" t="s">
        <v>17</v>
      </c>
      <c r="C26" s="556"/>
      <c r="D26" s="280"/>
      <c r="E26" s="555"/>
      <c r="F26" s="557"/>
      <c r="G26" s="280"/>
      <c r="H26" s="280"/>
      <c r="I26" s="555"/>
      <c r="J26" s="555"/>
      <c r="K26" s="463"/>
      <c r="L26" s="281"/>
      <c r="M26" s="282"/>
      <c r="N26" s="144">
        <f t="shared" si="1"/>
        <v>0</v>
      </c>
      <c r="O26" s="144">
        <f>C26*L26*12</f>
        <v>0</v>
      </c>
      <c r="P26" s="521">
        <f>IF(ISNUMBER(SEARCH("market",D26)),Proforma!$G$14,Proforma!$G$15)</f>
        <v>7.0000000000000007E-2</v>
      </c>
      <c r="Q26" s="213">
        <f t="shared" ref="Q26:Q45" si="5">ROUND(O26*P26*-1,0)</f>
        <v>0</v>
      </c>
      <c r="R26" s="144">
        <f t="shared" si="3"/>
        <v>7.0000000000000007E-2</v>
      </c>
      <c r="S26" s="145">
        <f t="shared" ref="S26:S45" si="6">IF(C26=0,0,L26/K26)</f>
        <v>0</v>
      </c>
      <c r="T26" s="22" t="str">
        <f t="shared" si="4"/>
        <v>N/A</v>
      </c>
      <c r="AU26" s="1" t="s">
        <v>429</v>
      </c>
    </row>
    <row r="27" spans="2:47" x14ac:dyDescent="0.25">
      <c r="B27" s="24" t="s">
        <v>18</v>
      </c>
      <c r="C27" s="556"/>
      <c r="D27" s="280"/>
      <c r="E27" s="555"/>
      <c r="F27" s="557"/>
      <c r="G27" s="280"/>
      <c r="H27" s="280"/>
      <c r="I27" s="555"/>
      <c r="J27" s="555"/>
      <c r="K27" s="463"/>
      <c r="L27" s="281"/>
      <c r="M27" s="282"/>
      <c r="N27" s="144">
        <f t="shared" si="1"/>
        <v>0</v>
      </c>
      <c r="O27" s="144">
        <f>C27*L27*12</f>
        <v>0</v>
      </c>
      <c r="P27" s="521">
        <f>IF(ISNUMBER(SEARCH("market",D27)),Proforma!$G$14,Proforma!$G$15)</f>
        <v>7.0000000000000007E-2</v>
      </c>
      <c r="Q27" s="213">
        <f t="shared" si="5"/>
        <v>0</v>
      </c>
      <c r="R27" s="144">
        <f t="shared" si="3"/>
        <v>7.0000000000000007E-2</v>
      </c>
      <c r="S27" s="145">
        <f t="shared" si="6"/>
        <v>0</v>
      </c>
      <c r="T27" s="22" t="str">
        <f t="shared" si="4"/>
        <v>N/A</v>
      </c>
    </row>
    <row r="28" spans="2:47" x14ac:dyDescent="0.25">
      <c r="B28" s="24" t="s">
        <v>19</v>
      </c>
      <c r="C28" s="555"/>
      <c r="D28" s="280"/>
      <c r="E28" s="555"/>
      <c r="F28" s="557"/>
      <c r="G28" s="280"/>
      <c r="H28" s="280"/>
      <c r="I28" s="555"/>
      <c r="J28" s="555"/>
      <c r="K28" s="463"/>
      <c r="L28" s="281"/>
      <c r="M28" s="284"/>
      <c r="N28" s="144">
        <f t="shared" si="1"/>
        <v>0</v>
      </c>
      <c r="O28" s="144">
        <f>C28*L28*12</f>
        <v>0</v>
      </c>
      <c r="P28" s="521">
        <f>IF(ISNUMBER(SEARCH("market",D28)),Proforma!$G$14,Proforma!$G$15)</f>
        <v>7.0000000000000007E-2</v>
      </c>
      <c r="Q28" s="213">
        <f t="shared" si="5"/>
        <v>0</v>
      </c>
      <c r="R28" s="144">
        <f t="shared" si="3"/>
        <v>7.0000000000000007E-2</v>
      </c>
      <c r="S28" s="145">
        <f t="shared" si="6"/>
        <v>0</v>
      </c>
      <c r="T28" s="22" t="str">
        <f t="shared" si="4"/>
        <v>N/A</v>
      </c>
    </row>
    <row r="29" spans="2:47" x14ac:dyDescent="0.25">
      <c r="B29" s="24" t="s">
        <v>20</v>
      </c>
      <c r="C29" s="556"/>
      <c r="D29" s="280"/>
      <c r="E29" s="555"/>
      <c r="F29" s="557"/>
      <c r="G29" s="280"/>
      <c r="H29" s="280"/>
      <c r="I29" s="555"/>
      <c r="J29" s="555"/>
      <c r="K29" s="463"/>
      <c r="L29" s="281"/>
      <c r="M29" s="284"/>
      <c r="N29" s="144">
        <f t="shared" si="1"/>
        <v>0</v>
      </c>
      <c r="O29" s="144">
        <f>C29*L29*12</f>
        <v>0</v>
      </c>
      <c r="P29" s="521">
        <f>IF(ISNUMBER(SEARCH("market",D29)),Proforma!$G$14,Proforma!$G$15)</f>
        <v>7.0000000000000007E-2</v>
      </c>
      <c r="Q29" s="213">
        <f t="shared" si="5"/>
        <v>0</v>
      </c>
      <c r="R29" s="144">
        <f t="shared" si="3"/>
        <v>7.0000000000000007E-2</v>
      </c>
      <c r="S29" s="145">
        <f t="shared" si="6"/>
        <v>0</v>
      </c>
      <c r="T29" s="22" t="str">
        <f t="shared" si="4"/>
        <v>N/A</v>
      </c>
      <c r="AU29" s="1" t="s">
        <v>60</v>
      </c>
    </row>
    <row r="30" spans="2:47" x14ac:dyDescent="0.25">
      <c r="B30" s="24" t="s">
        <v>21</v>
      </c>
      <c r="C30" s="556"/>
      <c r="D30" s="280"/>
      <c r="E30" s="555"/>
      <c r="F30" s="557"/>
      <c r="G30" s="280"/>
      <c r="H30" s="280"/>
      <c r="I30" s="555"/>
      <c r="J30" s="555"/>
      <c r="K30" s="463"/>
      <c r="L30" s="281"/>
      <c r="M30" s="284"/>
      <c r="N30" s="144">
        <f t="shared" si="1"/>
        <v>0</v>
      </c>
      <c r="O30" s="144">
        <f t="shared" si="2"/>
        <v>0</v>
      </c>
      <c r="P30" s="521">
        <f>IF(ISNUMBER(SEARCH("market",D30)),Proforma!$G$14,Proforma!$G$15)</f>
        <v>7.0000000000000007E-2</v>
      </c>
      <c r="Q30" s="213">
        <f t="shared" si="5"/>
        <v>0</v>
      </c>
      <c r="R30" s="144">
        <f t="shared" si="3"/>
        <v>7.0000000000000007E-2</v>
      </c>
      <c r="S30" s="145">
        <f t="shared" si="6"/>
        <v>0</v>
      </c>
      <c r="T30" s="22" t="str">
        <f t="shared" si="4"/>
        <v>N/A</v>
      </c>
      <c r="AU30" s="1" t="s">
        <v>61</v>
      </c>
    </row>
    <row r="31" spans="2:47" x14ac:dyDescent="0.25">
      <c r="B31" s="24" t="s">
        <v>22</v>
      </c>
      <c r="C31" s="556"/>
      <c r="D31" s="280"/>
      <c r="E31" s="555"/>
      <c r="F31" s="557"/>
      <c r="G31" s="280"/>
      <c r="H31" s="280"/>
      <c r="I31" s="556"/>
      <c r="J31" s="556"/>
      <c r="K31" s="464"/>
      <c r="L31" s="281"/>
      <c r="M31" s="284"/>
      <c r="N31" s="144">
        <f t="shared" si="1"/>
        <v>0</v>
      </c>
      <c r="O31" s="144">
        <f t="shared" si="2"/>
        <v>0</v>
      </c>
      <c r="P31" s="521">
        <f>IF(ISNUMBER(SEARCH("market",D31)),Proforma!$G$14,Proforma!$G$15)</f>
        <v>7.0000000000000007E-2</v>
      </c>
      <c r="Q31" s="213">
        <f t="shared" si="5"/>
        <v>0</v>
      </c>
      <c r="R31" s="144">
        <f t="shared" si="3"/>
        <v>7.0000000000000007E-2</v>
      </c>
      <c r="S31" s="145">
        <f t="shared" si="6"/>
        <v>0</v>
      </c>
      <c r="T31" s="22" t="str">
        <f t="shared" si="4"/>
        <v>N/A</v>
      </c>
      <c r="AU31" s="1" t="s">
        <v>62</v>
      </c>
    </row>
    <row r="32" spans="2:47" x14ac:dyDescent="0.25">
      <c r="B32" s="24" t="s">
        <v>23</v>
      </c>
      <c r="C32" s="556"/>
      <c r="D32" s="280"/>
      <c r="E32" s="555"/>
      <c r="F32" s="557"/>
      <c r="G32" s="280"/>
      <c r="H32" s="280"/>
      <c r="I32" s="556"/>
      <c r="J32" s="556"/>
      <c r="K32" s="464"/>
      <c r="L32" s="281"/>
      <c r="M32" s="284"/>
      <c r="N32" s="144">
        <f t="shared" si="1"/>
        <v>0</v>
      </c>
      <c r="O32" s="144">
        <f t="shared" si="2"/>
        <v>0</v>
      </c>
      <c r="P32" s="521">
        <f>IF(ISNUMBER(SEARCH("market",D32)),Proforma!$G$14,Proforma!$G$15)</f>
        <v>7.0000000000000007E-2</v>
      </c>
      <c r="Q32" s="213">
        <f t="shared" si="5"/>
        <v>0</v>
      </c>
      <c r="R32" s="144">
        <f t="shared" si="3"/>
        <v>7.0000000000000007E-2</v>
      </c>
      <c r="S32" s="145">
        <f t="shared" si="6"/>
        <v>0</v>
      </c>
      <c r="T32" s="22" t="str">
        <f t="shared" si="4"/>
        <v>N/A</v>
      </c>
    </row>
    <row r="33" spans="2:47" x14ac:dyDescent="0.25">
      <c r="B33" s="24" t="s">
        <v>24</v>
      </c>
      <c r="C33" s="556"/>
      <c r="D33" s="280"/>
      <c r="E33" s="555"/>
      <c r="F33" s="558"/>
      <c r="G33" s="280"/>
      <c r="H33" s="280"/>
      <c r="I33" s="556"/>
      <c r="J33" s="556"/>
      <c r="K33" s="464"/>
      <c r="L33" s="281"/>
      <c r="M33" s="284"/>
      <c r="N33" s="144">
        <f t="shared" si="1"/>
        <v>0</v>
      </c>
      <c r="O33" s="144">
        <f t="shared" si="2"/>
        <v>0</v>
      </c>
      <c r="P33" s="521">
        <f>IF(ISNUMBER(SEARCH("market",D33)),Proforma!$G$14,Proforma!$G$15)</f>
        <v>7.0000000000000007E-2</v>
      </c>
      <c r="Q33" s="213">
        <f t="shared" si="5"/>
        <v>0</v>
      </c>
      <c r="R33" s="144">
        <f t="shared" si="3"/>
        <v>7.0000000000000007E-2</v>
      </c>
      <c r="S33" s="145">
        <f t="shared" si="6"/>
        <v>0</v>
      </c>
      <c r="T33" s="22" t="str">
        <f t="shared" si="4"/>
        <v>N/A</v>
      </c>
    </row>
    <row r="34" spans="2:47" x14ac:dyDescent="0.25">
      <c r="B34" s="212" t="s">
        <v>25</v>
      </c>
      <c r="C34" s="556"/>
      <c r="D34" s="280"/>
      <c r="E34" s="555"/>
      <c r="F34" s="558"/>
      <c r="G34" s="280"/>
      <c r="H34" s="280"/>
      <c r="I34" s="556"/>
      <c r="J34" s="556"/>
      <c r="K34" s="464"/>
      <c r="L34" s="281"/>
      <c r="M34" s="284"/>
      <c r="N34" s="144">
        <f t="shared" si="1"/>
        <v>0</v>
      </c>
      <c r="O34" s="144">
        <f t="shared" si="2"/>
        <v>0</v>
      </c>
      <c r="P34" s="521">
        <f>IF(ISNUMBER(SEARCH("market",D34)),Proforma!$G$14,Proforma!$G$15)</f>
        <v>7.0000000000000007E-2</v>
      </c>
      <c r="Q34" s="213">
        <f t="shared" si="5"/>
        <v>0</v>
      </c>
      <c r="R34" s="144">
        <f t="shared" si="3"/>
        <v>7.0000000000000007E-2</v>
      </c>
      <c r="S34" s="145">
        <f t="shared" si="6"/>
        <v>0</v>
      </c>
      <c r="T34" s="22" t="str">
        <f t="shared" si="4"/>
        <v>N/A</v>
      </c>
      <c r="AU34" s="1" t="s">
        <v>138</v>
      </c>
    </row>
    <row r="35" spans="2:47" x14ac:dyDescent="0.25">
      <c r="B35" s="212" t="s">
        <v>415</v>
      </c>
      <c r="C35" s="556"/>
      <c r="D35" s="280"/>
      <c r="E35" s="555"/>
      <c r="F35" s="558"/>
      <c r="G35" s="280"/>
      <c r="H35" s="280"/>
      <c r="I35" s="556"/>
      <c r="J35" s="556"/>
      <c r="K35" s="464"/>
      <c r="L35" s="281"/>
      <c r="M35" s="284"/>
      <c r="N35" s="144">
        <f t="shared" ref="N35:N45" si="7">IF(L35=0,0,L35+M35)</f>
        <v>0</v>
      </c>
      <c r="O35" s="144">
        <f t="shared" si="2"/>
        <v>0</v>
      </c>
      <c r="P35" s="521">
        <f>IF(ISNUMBER(SEARCH("market",D35)),Proforma!$G$14,Proforma!$G$15)</f>
        <v>7.0000000000000007E-2</v>
      </c>
      <c r="Q35" s="213">
        <f t="shared" si="5"/>
        <v>0</v>
      </c>
      <c r="R35" s="144">
        <f t="shared" si="3"/>
        <v>7.0000000000000007E-2</v>
      </c>
      <c r="S35" s="145">
        <f t="shared" si="6"/>
        <v>0</v>
      </c>
      <c r="T35" s="22" t="str">
        <f t="shared" si="4"/>
        <v>N/A</v>
      </c>
      <c r="AU35" s="1" t="s">
        <v>139</v>
      </c>
    </row>
    <row r="36" spans="2:47" x14ac:dyDescent="0.25">
      <c r="B36" s="212" t="s">
        <v>416</v>
      </c>
      <c r="C36" s="556"/>
      <c r="D36" s="280"/>
      <c r="E36" s="555"/>
      <c r="F36" s="558"/>
      <c r="G36" s="280"/>
      <c r="H36" s="280"/>
      <c r="I36" s="556"/>
      <c r="J36" s="556"/>
      <c r="K36" s="464"/>
      <c r="L36" s="281"/>
      <c r="M36" s="284"/>
      <c r="N36" s="144">
        <f t="shared" si="7"/>
        <v>0</v>
      </c>
      <c r="O36" s="144">
        <f t="shared" si="2"/>
        <v>0</v>
      </c>
      <c r="P36" s="521">
        <f>IF(ISNUMBER(SEARCH("market",D36)),Proforma!$G$14,Proforma!$G$15)</f>
        <v>7.0000000000000007E-2</v>
      </c>
      <c r="Q36" s="213">
        <f t="shared" si="5"/>
        <v>0</v>
      </c>
      <c r="R36" s="144">
        <f t="shared" si="3"/>
        <v>7.0000000000000007E-2</v>
      </c>
      <c r="S36" s="145">
        <f t="shared" si="6"/>
        <v>0</v>
      </c>
      <c r="T36" s="22" t="str">
        <f t="shared" si="4"/>
        <v>N/A</v>
      </c>
      <c r="AU36" s="1" t="s">
        <v>140</v>
      </c>
    </row>
    <row r="37" spans="2:47" x14ac:dyDescent="0.25">
      <c r="B37" s="212" t="s">
        <v>417</v>
      </c>
      <c r="C37" s="556"/>
      <c r="D37" s="280"/>
      <c r="E37" s="555"/>
      <c r="F37" s="558"/>
      <c r="G37" s="280"/>
      <c r="H37" s="280"/>
      <c r="I37" s="556"/>
      <c r="J37" s="556"/>
      <c r="K37" s="464"/>
      <c r="L37" s="281"/>
      <c r="M37" s="284"/>
      <c r="N37" s="144">
        <f t="shared" si="7"/>
        <v>0</v>
      </c>
      <c r="O37" s="144">
        <f t="shared" si="2"/>
        <v>0</v>
      </c>
      <c r="P37" s="521">
        <f>IF(ISNUMBER(SEARCH("market",D37)),Proforma!$G$14,Proforma!$G$15)</f>
        <v>7.0000000000000007E-2</v>
      </c>
      <c r="Q37" s="213">
        <f t="shared" si="5"/>
        <v>0</v>
      </c>
      <c r="R37" s="144">
        <f t="shared" si="3"/>
        <v>7.0000000000000007E-2</v>
      </c>
      <c r="S37" s="145">
        <f t="shared" si="6"/>
        <v>0</v>
      </c>
      <c r="T37" s="22" t="str">
        <f t="shared" si="4"/>
        <v>N/A</v>
      </c>
    </row>
    <row r="38" spans="2:47" x14ac:dyDescent="0.25">
      <c r="B38" s="212" t="s">
        <v>418</v>
      </c>
      <c r="C38" s="556"/>
      <c r="D38" s="280"/>
      <c r="E38" s="555"/>
      <c r="F38" s="558"/>
      <c r="G38" s="280"/>
      <c r="H38" s="280"/>
      <c r="I38" s="556"/>
      <c r="J38" s="556"/>
      <c r="K38" s="464"/>
      <c r="L38" s="281"/>
      <c r="M38" s="284"/>
      <c r="N38" s="144">
        <f t="shared" si="7"/>
        <v>0</v>
      </c>
      <c r="O38" s="144">
        <f t="shared" si="2"/>
        <v>0</v>
      </c>
      <c r="P38" s="521">
        <f>IF(ISNUMBER(SEARCH("market",D38)),Proforma!$G$14,Proforma!$G$15)</f>
        <v>7.0000000000000007E-2</v>
      </c>
      <c r="Q38" s="213">
        <f t="shared" si="5"/>
        <v>0</v>
      </c>
      <c r="R38" s="144">
        <f t="shared" si="3"/>
        <v>7.0000000000000007E-2</v>
      </c>
      <c r="S38" s="145">
        <f t="shared" si="6"/>
        <v>0</v>
      </c>
      <c r="T38" s="22" t="str">
        <f t="shared" si="4"/>
        <v>N/A</v>
      </c>
    </row>
    <row r="39" spans="2:47" x14ac:dyDescent="0.25">
      <c r="B39" s="212" t="s">
        <v>419</v>
      </c>
      <c r="C39" s="556"/>
      <c r="D39" s="280"/>
      <c r="E39" s="555"/>
      <c r="F39" s="558"/>
      <c r="G39" s="280"/>
      <c r="H39" s="280"/>
      <c r="I39" s="556"/>
      <c r="J39" s="556"/>
      <c r="K39" s="464"/>
      <c r="L39" s="281"/>
      <c r="M39" s="284"/>
      <c r="N39" s="144">
        <f t="shared" si="7"/>
        <v>0</v>
      </c>
      <c r="O39" s="144">
        <f t="shared" si="2"/>
        <v>0</v>
      </c>
      <c r="P39" s="521">
        <f>IF(ISNUMBER(SEARCH("market",D39)),Proforma!$G$14,Proforma!$G$15)</f>
        <v>7.0000000000000007E-2</v>
      </c>
      <c r="Q39" s="213">
        <f t="shared" si="5"/>
        <v>0</v>
      </c>
      <c r="R39" s="144">
        <f t="shared" si="3"/>
        <v>7.0000000000000007E-2</v>
      </c>
      <c r="S39" s="145">
        <f t="shared" si="6"/>
        <v>0</v>
      </c>
      <c r="T39" s="22" t="str">
        <f t="shared" si="4"/>
        <v>N/A</v>
      </c>
      <c r="AU39" s="1" t="s">
        <v>30</v>
      </c>
    </row>
    <row r="40" spans="2:47" x14ac:dyDescent="0.25">
      <c r="B40" s="212" t="s">
        <v>420</v>
      </c>
      <c r="C40" s="556"/>
      <c r="D40" s="280"/>
      <c r="E40" s="555"/>
      <c r="F40" s="558"/>
      <c r="G40" s="280"/>
      <c r="H40" s="280"/>
      <c r="I40" s="556"/>
      <c r="J40" s="556"/>
      <c r="K40" s="464"/>
      <c r="L40" s="281"/>
      <c r="M40" s="284"/>
      <c r="N40" s="144">
        <f t="shared" si="7"/>
        <v>0</v>
      </c>
      <c r="O40" s="144">
        <f t="shared" si="2"/>
        <v>0</v>
      </c>
      <c r="P40" s="521">
        <f>IF(ISNUMBER(SEARCH("market",D40)),Proforma!$G$14,Proforma!$G$15)</f>
        <v>7.0000000000000007E-2</v>
      </c>
      <c r="Q40" s="213">
        <f t="shared" si="5"/>
        <v>0</v>
      </c>
      <c r="R40" s="144">
        <f t="shared" si="3"/>
        <v>7.0000000000000007E-2</v>
      </c>
      <c r="S40" s="145">
        <f t="shared" si="6"/>
        <v>0</v>
      </c>
      <c r="T40" s="22" t="str">
        <f t="shared" si="4"/>
        <v>N/A</v>
      </c>
      <c r="AU40" s="1" t="s">
        <v>31</v>
      </c>
    </row>
    <row r="41" spans="2:47" x14ac:dyDescent="0.25">
      <c r="B41" s="212" t="s">
        <v>421</v>
      </c>
      <c r="C41" s="556"/>
      <c r="D41" s="280"/>
      <c r="E41" s="555"/>
      <c r="F41" s="558"/>
      <c r="G41" s="280"/>
      <c r="H41" s="280"/>
      <c r="I41" s="556"/>
      <c r="J41" s="556"/>
      <c r="K41" s="464"/>
      <c r="L41" s="281"/>
      <c r="M41" s="284"/>
      <c r="N41" s="144">
        <f t="shared" si="7"/>
        <v>0</v>
      </c>
      <c r="O41" s="144">
        <f t="shared" si="2"/>
        <v>0</v>
      </c>
      <c r="P41" s="521">
        <f>IF(ISNUMBER(SEARCH("market",D41)),Proforma!$G$14,Proforma!$G$15)</f>
        <v>7.0000000000000007E-2</v>
      </c>
      <c r="Q41" s="213">
        <f t="shared" si="5"/>
        <v>0</v>
      </c>
      <c r="R41" s="144">
        <f t="shared" si="3"/>
        <v>7.0000000000000007E-2</v>
      </c>
      <c r="S41" s="145">
        <f t="shared" si="6"/>
        <v>0</v>
      </c>
      <c r="T41" s="22" t="str">
        <f t="shared" si="4"/>
        <v>N/A</v>
      </c>
    </row>
    <row r="42" spans="2:47" x14ac:dyDescent="0.25">
      <c r="B42" s="212" t="s">
        <v>422</v>
      </c>
      <c r="C42" s="556"/>
      <c r="D42" s="280"/>
      <c r="E42" s="555"/>
      <c r="F42" s="558"/>
      <c r="G42" s="280"/>
      <c r="H42" s="280"/>
      <c r="I42" s="556"/>
      <c r="J42" s="556"/>
      <c r="K42" s="464"/>
      <c r="L42" s="281"/>
      <c r="M42" s="284"/>
      <c r="N42" s="144">
        <f t="shared" si="7"/>
        <v>0</v>
      </c>
      <c r="O42" s="144">
        <f>C42*L42*12</f>
        <v>0</v>
      </c>
      <c r="P42" s="521">
        <f>IF(ISNUMBER(SEARCH("market",D42)),Proforma!$G$14,Proforma!$G$15)</f>
        <v>7.0000000000000007E-2</v>
      </c>
      <c r="Q42" s="213">
        <f t="shared" si="5"/>
        <v>0</v>
      </c>
      <c r="R42" s="144">
        <f t="shared" si="3"/>
        <v>7.0000000000000007E-2</v>
      </c>
      <c r="S42" s="145">
        <f t="shared" si="6"/>
        <v>0</v>
      </c>
      <c r="T42" s="22" t="str">
        <f t="shared" si="4"/>
        <v>N/A</v>
      </c>
    </row>
    <row r="43" spans="2:47" x14ac:dyDescent="0.25">
      <c r="B43" s="212" t="s">
        <v>423</v>
      </c>
      <c r="C43" s="556"/>
      <c r="D43" s="280"/>
      <c r="E43" s="555"/>
      <c r="F43" s="558"/>
      <c r="G43" s="280"/>
      <c r="H43" s="280"/>
      <c r="I43" s="556"/>
      <c r="J43" s="556"/>
      <c r="K43" s="464"/>
      <c r="L43" s="281"/>
      <c r="M43" s="284"/>
      <c r="N43" s="144">
        <f t="shared" si="7"/>
        <v>0</v>
      </c>
      <c r="O43" s="144">
        <f t="shared" si="2"/>
        <v>0</v>
      </c>
      <c r="P43" s="521">
        <f>IF(ISNUMBER(SEARCH("market",D43)),Proforma!$G$14,Proforma!$G$15)</f>
        <v>7.0000000000000007E-2</v>
      </c>
      <c r="Q43" s="213">
        <f t="shared" si="5"/>
        <v>0</v>
      </c>
      <c r="R43" s="144">
        <f t="shared" si="3"/>
        <v>7.0000000000000007E-2</v>
      </c>
      <c r="S43" s="145">
        <f t="shared" si="6"/>
        <v>0</v>
      </c>
      <c r="T43" s="22" t="str">
        <f t="shared" si="4"/>
        <v>N/A</v>
      </c>
      <c r="AU43" s="1" t="s">
        <v>0</v>
      </c>
    </row>
    <row r="44" spans="2:47" x14ac:dyDescent="0.25">
      <c r="B44" s="212" t="s">
        <v>484</v>
      </c>
      <c r="C44" s="556"/>
      <c r="D44" s="280"/>
      <c r="E44" s="555"/>
      <c r="F44" s="558"/>
      <c r="G44" s="280"/>
      <c r="H44" s="280"/>
      <c r="I44" s="556"/>
      <c r="J44" s="556"/>
      <c r="K44" s="464"/>
      <c r="L44" s="281"/>
      <c r="M44" s="284"/>
      <c r="N44" s="144">
        <f t="shared" si="7"/>
        <v>0</v>
      </c>
      <c r="O44" s="144">
        <f t="shared" si="2"/>
        <v>0</v>
      </c>
      <c r="P44" s="521">
        <f>IF(ISNUMBER(SEARCH("market",D44)),Proforma!$G$14,Proforma!$G$15)</f>
        <v>7.0000000000000007E-2</v>
      </c>
      <c r="Q44" s="213">
        <f t="shared" si="5"/>
        <v>0</v>
      </c>
      <c r="R44" s="144">
        <f t="shared" si="3"/>
        <v>7.0000000000000007E-2</v>
      </c>
      <c r="S44" s="145">
        <f t="shared" si="6"/>
        <v>0</v>
      </c>
      <c r="T44" s="22" t="str">
        <f t="shared" si="4"/>
        <v>N/A</v>
      </c>
      <c r="AU44" s="1" t="s">
        <v>268</v>
      </c>
    </row>
    <row r="45" spans="2:47" x14ac:dyDescent="0.25">
      <c r="B45" s="24" t="s">
        <v>409</v>
      </c>
      <c r="C45" s="556"/>
      <c r="D45" s="280"/>
      <c r="E45" s="280"/>
      <c r="F45" s="558"/>
      <c r="G45" s="280"/>
      <c r="H45" s="280"/>
      <c r="I45" s="556"/>
      <c r="J45" s="556"/>
      <c r="K45" s="464"/>
      <c r="L45" s="281"/>
      <c r="M45" s="284"/>
      <c r="N45" s="144">
        <f t="shared" si="7"/>
        <v>0</v>
      </c>
      <c r="O45" s="144">
        <f t="shared" si="2"/>
        <v>0</v>
      </c>
      <c r="P45" s="521">
        <f>IF(ISNUMBER(SEARCH("market",D45)),Proforma!$G$14,Proforma!$G$15)</f>
        <v>7.0000000000000007E-2</v>
      </c>
      <c r="Q45" s="213">
        <f t="shared" si="5"/>
        <v>0</v>
      </c>
      <c r="R45" s="144">
        <f t="shared" si="3"/>
        <v>7.0000000000000007E-2</v>
      </c>
      <c r="S45" s="145">
        <f t="shared" si="6"/>
        <v>0</v>
      </c>
      <c r="T45" s="22" t="str">
        <f t="shared" si="4"/>
        <v>N/A</v>
      </c>
      <c r="AU45" s="1" t="s">
        <v>269</v>
      </c>
    </row>
    <row r="46" spans="2:47" x14ac:dyDescent="0.25">
      <c r="B46" s="14" t="s">
        <v>52</v>
      </c>
      <c r="C46" s="559">
        <f>SUM(C25:C45)</f>
        <v>0</v>
      </c>
      <c r="D46" s="272"/>
      <c r="E46" s="272"/>
      <c r="F46" s="273"/>
      <c r="G46" s="272"/>
      <c r="H46" s="272"/>
      <c r="I46" s="274"/>
      <c r="J46" s="274"/>
      <c r="K46" s="465">
        <f>SUMPRODUCT(K25:K45,C25:C45)</f>
        <v>0</v>
      </c>
      <c r="L46" s="274"/>
      <c r="M46" s="272"/>
      <c r="N46" s="275">
        <f>SUM(N25:N45)</f>
        <v>0</v>
      </c>
      <c r="O46" s="276">
        <f>SUM(O25:O45)</f>
        <v>0</v>
      </c>
      <c r="P46" s="276"/>
      <c r="Q46" s="276">
        <f>SUM(Q25:Q45)</f>
        <v>0</v>
      </c>
      <c r="R46" s="276">
        <f>SUM(R25:R45)</f>
        <v>1.4700000000000009</v>
      </c>
      <c r="S46" s="277" t="str">
        <f>IFERROR(SUMPRODUCT($C$25:$C$45,S25:S45)/(SUM($C$25:$C$45)),"N/A")</f>
        <v>N/A</v>
      </c>
      <c r="T46" s="272" t="s">
        <v>70</v>
      </c>
      <c r="AU46" s="1" t="s">
        <v>270</v>
      </c>
    </row>
    <row r="47" spans="2:47" x14ac:dyDescent="0.25">
      <c r="S47" s="3"/>
      <c r="AU47" s="1" t="s">
        <v>561</v>
      </c>
    </row>
    <row r="48" spans="2:47" ht="15.75" thickBot="1" x14ac:dyDescent="0.3">
      <c r="Q48" s="314" t="s">
        <v>485</v>
      </c>
      <c r="R48" s="15"/>
    </row>
    <row r="49" spans="2:20" ht="15.75" thickBot="1" x14ac:dyDescent="0.3">
      <c r="B49" s="452" t="s">
        <v>46</v>
      </c>
      <c r="C49" s="453"/>
      <c r="G49" s="455" t="s">
        <v>53</v>
      </c>
      <c r="H49" s="456"/>
      <c r="I49" s="458"/>
      <c r="O49" s="487" t="s">
        <v>424</v>
      </c>
      <c r="P49" s="457"/>
      <c r="Q49" s="457"/>
      <c r="R49" s="457"/>
      <c r="S49" s="457"/>
      <c r="T49" s="458"/>
    </row>
    <row r="50" spans="2:20" x14ac:dyDescent="0.25">
      <c r="G50" s="459"/>
      <c r="H50" s="459"/>
      <c r="I50" s="459"/>
      <c r="J50" s="459"/>
      <c r="K50" s="459" t="s">
        <v>518</v>
      </c>
      <c r="L50" s="459"/>
      <c r="M50" s="459" t="s">
        <v>521</v>
      </c>
      <c r="O50" s="562"/>
      <c r="P50" s="563"/>
      <c r="Q50" s="486" t="s">
        <v>430</v>
      </c>
      <c r="R50" s="486" t="s">
        <v>431</v>
      </c>
      <c r="S50" s="603" t="s">
        <v>528</v>
      </c>
      <c r="T50" s="604"/>
    </row>
    <row r="51" spans="2:20" ht="15" customHeight="1" x14ac:dyDescent="0.25">
      <c r="B51" s="17" t="s">
        <v>47</v>
      </c>
      <c r="G51" s="466" t="s">
        <v>58</v>
      </c>
      <c r="H51" s="466" t="s">
        <v>59</v>
      </c>
      <c r="I51" s="466" t="s">
        <v>63</v>
      </c>
      <c r="J51" s="466" t="s">
        <v>64</v>
      </c>
      <c r="K51" s="466" t="s">
        <v>142</v>
      </c>
      <c r="L51" s="466" t="s">
        <v>55</v>
      </c>
      <c r="M51" s="466" t="s">
        <v>142</v>
      </c>
      <c r="O51" s="564" t="s">
        <v>425</v>
      </c>
      <c r="P51" s="565"/>
      <c r="Q51" s="179">
        <f>SUMIF($D$25:$D$45,"*Market*",O25:O45)</f>
        <v>0</v>
      </c>
      <c r="R51" s="179">
        <f>SUMIF($D$25:$D$45,"*Market*",Q25:Q45)</f>
        <v>0</v>
      </c>
      <c r="S51" s="593">
        <f>SUM(Q51:R51)</f>
        <v>0</v>
      </c>
      <c r="T51" s="594"/>
    </row>
    <row r="52" spans="2:20" x14ac:dyDescent="0.25">
      <c r="B52" s="11" t="s">
        <v>48</v>
      </c>
      <c r="C52" s="285"/>
      <c r="G52" s="283"/>
      <c r="H52" s="283"/>
      <c r="I52" s="286"/>
      <c r="J52" s="287"/>
      <c r="K52" s="214">
        <f>I52*J52*12</f>
        <v>0</v>
      </c>
      <c r="L52" s="179">
        <f>ROUND(K52*-1*Proforma!$G$16,0)</f>
        <v>0</v>
      </c>
      <c r="M52" s="19">
        <f>SUM(K52:L52)</f>
        <v>0</v>
      </c>
      <c r="O52" s="564" t="s">
        <v>426</v>
      </c>
      <c r="P52" s="565"/>
      <c r="Q52" s="179">
        <f>O46-Q51</f>
        <v>0</v>
      </c>
      <c r="R52" s="19">
        <f>Q46-R51</f>
        <v>0</v>
      </c>
      <c r="S52" s="593">
        <f>SUM(Q52:R52)</f>
        <v>0</v>
      </c>
      <c r="T52" s="594"/>
    </row>
    <row r="53" spans="2:20" x14ac:dyDescent="0.25">
      <c r="B53" s="11" t="s">
        <v>49</v>
      </c>
      <c r="C53" s="285"/>
      <c r="G53" s="283"/>
      <c r="H53" s="283"/>
      <c r="I53" s="283"/>
      <c r="J53" s="283"/>
      <c r="K53" s="214">
        <f>I53*J53*12</f>
        <v>0</v>
      </c>
      <c r="L53" s="179">
        <f>ROUND(K53*-1*Proforma!$G$16,0)</f>
        <v>0</v>
      </c>
      <c r="M53" s="19">
        <f>SUM(K53:L53)</f>
        <v>0</v>
      </c>
      <c r="O53" s="564"/>
      <c r="P53" s="565"/>
      <c r="Q53" s="179"/>
      <c r="R53" s="179"/>
      <c r="S53" s="593"/>
      <c r="T53" s="594"/>
    </row>
    <row r="54" spans="2:20" x14ac:dyDescent="0.25">
      <c r="B54" s="11" t="s">
        <v>50</v>
      </c>
      <c r="C54" s="285"/>
      <c r="G54" s="283"/>
      <c r="H54" s="283"/>
      <c r="I54" s="283"/>
      <c r="J54" s="283"/>
      <c r="K54" s="214">
        <f>I54*J54*12</f>
        <v>0</v>
      </c>
      <c r="L54" s="179">
        <f>ROUND(K54*-1*Proforma!$G$16,0)</f>
        <v>0</v>
      </c>
      <c r="M54" s="19">
        <f>SUM(K54:L54)</f>
        <v>0</v>
      </c>
      <c r="O54" s="564" t="s">
        <v>564</v>
      </c>
      <c r="P54" s="566"/>
      <c r="Q54" s="19">
        <f>O46</f>
        <v>0</v>
      </c>
      <c r="R54" s="22">
        <f>Q46</f>
        <v>0</v>
      </c>
      <c r="S54" s="597">
        <f>R46</f>
        <v>1.4700000000000009</v>
      </c>
      <c r="T54" s="598"/>
    </row>
    <row r="55" spans="2:20" ht="14.45" customHeight="1" x14ac:dyDescent="0.25">
      <c r="B55" s="11" t="s">
        <v>414</v>
      </c>
      <c r="C55" s="285"/>
      <c r="G55" s="283"/>
      <c r="H55" s="283"/>
      <c r="I55" s="283"/>
      <c r="J55" s="283"/>
      <c r="K55" s="214">
        <f>I55*J55*12</f>
        <v>0</v>
      </c>
      <c r="L55" s="179">
        <f>ROUND(K55*-1*Proforma!$G$16,0)</f>
        <v>0</v>
      </c>
      <c r="M55" s="19">
        <f>SUM(K55:L55)</f>
        <v>0</v>
      </c>
      <c r="O55" s="564" t="s">
        <v>71</v>
      </c>
      <c r="P55" s="567"/>
      <c r="Q55" s="179">
        <f>C57</f>
        <v>0</v>
      </c>
      <c r="R55" s="561">
        <f>Proforma!G17*-Revenue!Q55</f>
        <v>0</v>
      </c>
      <c r="S55" s="593">
        <f>SUM(Q55:R55)</f>
        <v>0</v>
      </c>
      <c r="T55" s="594"/>
    </row>
    <row r="56" spans="2:20" x14ac:dyDescent="0.25">
      <c r="B56" s="11" t="s">
        <v>51</v>
      </c>
      <c r="C56" s="285"/>
      <c r="G56" s="283"/>
      <c r="H56" s="283"/>
      <c r="I56" s="283"/>
      <c r="J56" s="283"/>
      <c r="K56" s="214">
        <f>I56*J56*12</f>
        <v>0</v>
      </c>
      <c r="L56" s="179">
        <f>ROUND(K56*-1*Proforma!$G$16,0)</f>
        <v>0</v>
      </c>
      <c r="M56" s="19">
        <f>SUM(K56:L56)</f>
        <v>0</v>
      </c>
      <c r="O56" s="564" t="s">
        <v>72</v>
      </c>
      <c r="P56" s="566"/>
      <c r="Q56" s="19">
        <f>K57</f>
        <v>0</v>
      </c>
      <c r="R56" s="22">
        <f>L57</f>
        <v>0</v>
      </c>
      <c r="S56" s="593">
        <f>M57</f>
        <v>0</v>
      </c>
      <c r="T56" s="594"/>
    </row>
    <row r="57" spans="2:20" x14ac:dyDescent="0.25">
      <c r="B57" s="14" t="s">
        <v>52</v>
      </c>
      <c r="C57" s="20">
        <f>SUM(C52:C56)</f>
        <v>0</v>
      </c>
      <c r="G57" s="14" t="s">
        <v>52</v>
      </c>
      <c r="H57" s="14" t="s">
        <v>70</v>
      </c>
      <c r="I57" s="14">
        <f>SUM(I52:I56)</f>
        <v>0</v>
      </c>
      <c r="J57" s="21">
        <f>IFERROR(SUMPRODUCT($I$52:$I$56,$J$52:$J$56)/SUM($I$52:$I$56),0)</f>
        <v>0</v>
      </c>
      <c r="K57" s="20">
        <f>SUM(K52:K56)</f>
        <v>0</v>
      </c>
      <c r="L57" s="20">
        <f>SUM(L52:L56)</f>
        <v>0</v>
      </c>
      <c r="M57" s="20">
        <f>SUM(M52:M56)</f>
        <v>0</v>
      </c>
      <c r="O57" s="568" t="s">
        <v>52</v>
      </c>
      <c r="P57" s="569"/>
      <c r="Q57" s="20">
        <f>SUM(Q54:Q56)</f>
        <v>0</v>
      </c>
      <c r="R57" s="20">
        <f>SUM(R54:R56)</f>
        <v>0</v>
      </c>
      <c r="S57" s="595">
        <f>SUM(S54:S56)</f>
        <v>1.4700000000000009</v>
      </c>
      <c r="T57" s="596"/>
    </row>
    <row r="63" spans="2:20" x14ac:dyDescent="0.25">
      <c r="B63" s="491"/>
    </row>
    <row r="65" spans="2:8" x14ac:dyDescent="0.25">
      <c r="B65" s="17"/>
    </row>
    <row r="66" spans="2:8" x14ac:dyDescent="0.25">
      <c r="B66" s="4"/>
      <c r="C66" s="490"/>
      <c r="D66" s="490"/>
      <c r="E66" s="490"/>
      <c r="F66" s="38"/>
    </row>
    <row r="74" spans="2:8" x14ac:dyDescent="0.25">
      <c r="H74" s="3"/>
    </row>
    <row r="78" spans="2:8" ht="27.75" customHeight="1" x14ac:dyDescent="0.25"/>
    <row r="84" spans="3:3" x14ac:dyDescent="0.25">
      <c r="C84" s="3"/>
    </row>
  </sheetData>
  <sheetProtection algorithmName="SHA-512" hashValue="nfmTSCyiNiy+N9IRvaJbHtEIBbSYtljhIjSg3KO4IZQuHddPfZYnsbtmf5E31g98F7CnuWTOfFbQ4a48V5VWMg==" saltValue="U0N79rm8bddxyTsISCW7mw==" spinCount="100000" sheet="1" objects="1" scenarios="1"/>
  <mergeCells count="21">
    <mergeCell ref="C18:D18"/>
    <mergeCell ref="C6:D6"/>
    <mergeCell ref="C7:D7"/>
    <mergeCell ref="C8:D8"/>
    <mergeCell ref="C9:D9"/>
    <mergeCell ref="C14:D14"/>
    <mergeCell ref="C15:D15"/>
    <mergeCell ref="C16:D16"/>
    <mergeCell ref="C17:D17"/>
    <mergeCell ref="G14:H14"/>
    <mergeCell ref="G15:H15"/>
    <mergeCell ref="G16:H16"/>
    <mergeCell ref="G17:H17"/>
    <mergeCell ref="S50:T50"/>
    <mergeCell ref="S56:T56"/>
    <mergeCell ref="S57:T57"/>
    <mergeCell ref="S51:T51"/>
    <mergeCell ref="S52:T52"/>
    <mergeCell ref="S53:T53"/>
    <mergeCell ref="S54:T54"/>
    <mergeCell ref="S55:T55"/>
  </mergeCells>
  <conditionalFormatting sqref="N25:N45">
    <cfRule type="expression" dxfId="15" priority="1">
      <formula>$N25&gt;$T25</formula>
    </cfRule>
  </conditionalFormatting>
  <dataValidations count="7">
    <dataValidation type="list" allowBlank="1" showInputMessage="1" showErrorMessage="1" sqref="G25:G45">
      <formula1>$AU$7:$AU$8</formula1>
    </dataValidation>
    <dataValidation type="list" allowBlank="1" showInputMessage="1" showErrorMessage="1" sqref="H52:H56">
      <formula1>"Absolute Net Lease,Triple Net,Modified Gross,Full Service"</formula1>
    </dataValidation>
    <dataValidation type="list" allowBlank="1" showInputMessage="1" showErrorMessage="1" sqref="H25:H45">
      <formula1>$AU$12:$AU$16</formula1>
    </dataValidation>
    <dataValidation type="list" allowBlank="1" showInputMessage="1" showErrorMessage="1" sqref="D25:D45">
      <formula1>$AU$18:$AU$22</formula1>
    </dataValidation>
    <dataValidation type="list" allowBlank="1" showInputMessage="1" showErrorMessage="1" sqref="E25:E45">
      <formula1>$AU$25:$AU$26</formula1>
    </dataValidation>
    <dataValidation type="list" allowBlank="1" showInputMessage="1" showErrorMessage="1" sqref="C15">
      <formula1>$AU$39:$AU$40</formula1>
    </dataValidation>
    <dataValidation type="list" allowBlank="1" showInputMessage="1" showErrorMessage="1" sqref="C14:D14">
      <formula1>$AU$43:$AU$47</formula1>
    </dataValidation>
  </dataValidations>
  <pageMargins left="0.25" right="0.25" top="0.75" bottom="0.75" header="0.3" footer="0.3"/>
  <pageSetup scale="48" orientation="landscape" r:id="rId1"/>
  <rowBreaks count="1" manualBreakCount="1">
    <brk id="49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E87"/>
  <sheetViews>
    <sheetView zoomScaleNormal="100" zoomScaleSheetLayoutView="98" zoomScalePageLayoutView="80" workbookViewId="0">
      <selection activeCell="H27" sqref="H27"/>
    </sheetView>
  </sheetViews>
  <sheetFormatPr defaultColWidth="8.85546875" defaultRowHeight="15" outlineLevelCol="1" x14ac:dyDescent="0.25"/>
  <cols>
    <col min="1" max="1" width="8.85546875" style="157"/>
    <col min="2" max="2" width="25.28515625" style="157" customWidth="1"/>
    <col min="3" max="7" width="10.85546875" style="157" customWidth="1"/>
    <col min="8" max="8" width="18.28515625" style="157" customWidth="1"/>
    <col min="9" max="9" width="11.85546875" style="157" customWidth="1"/>
    <col min="10" max="10" width="3.85546875" style="157" customWidth="1"/>
    <col min="11" max="12" width="6.42578125" style="157" customWidth="1"/>
    <col min="13" max="13" width="7" style="157" bestFit="1" customWidth="1"/>
    <col min="14" max="14" width="6.42578125" style="157" customWidth="1"/>
    <col min="15" max="15" width="7.7109375" style="157" customWidth="1"/>
    <col min="16" max="16" width="3.5703125" style="157" customWidth="1"/>
    <col min="17" max="20" width="5.42578125" style="157" customWidth="1"/>
    <col min="21" max="21" width="8" style="157" customWidth="1"/>
    <col min="22" max="29" width="8.85546875" style="157"/>
    <col min="30" max="30" width="9.140625" style="157" hidden="1" customWidth="1" outlineLevel="1"/>
    <col min="31" max="31" width="8.85546875" style="157" collapsed="1"/>
    <col min="32" max="16384" width="8.85546875" style="157"/>
  </cols>
  <sheetData>
    <row r="1" spans="1:16" ht="18.75" x14ac:dyDescent="0.3">
      <c r="A1" s="27" t="s">
        <v>75</v>
      </c>
    </row>
    <row r="2" spans="1:16" x14ac:dyDescent="0.25">
      <c r="A2" s="26" t="s">
        <v>76</v>
      </c>
    </row>
    <row r="3" spans="1:16" x14ac:dyDescent="0.25">
      <c r="A3" s="26" t="s">
        <v>82</v>
      </c>
      <c r="E3" s="384" t="s">
        <v>83</v>
      </c>
    </row>
    <row r="4" spans="1:16" ht="15.75" thickBot="1" x14ac:dyDescent="0.3"/>
    <row r="5" spans="1:16" ht="15.75" thickBot="1" x14ac:dyDescent="0.3">
      <c r="B5" s="511" t="s">
        <v>14</v>
      </c>
      <c r="C5" s="509"/>
      <c r="D5" s="510"/>
    </row>
    <row r="6" spans="1:16" x14ac:dyDescent="0.25">
      <c r="B6" s="7" t="str">
        <f>Revenue!B6</f>
        <v>Development</v>
      </c>
      <c r="C6" s="619">
        <f>Revenue!C6</f>
        <v>0</v>
      </c>
      <c r="D6" s="620"/>
    </row>
    <row r="7" spans="1:16" x14ac:dyDescent="0.25">
      <c r="B7" s="8" t="str">
        <f>Revenue!B7</f>
        <v>Financing</v>
      </c>
      <c r="C7" s="621">
        <f>Revenue!C7</f>
        <v>0</v>
      </c>
      <c r="D7" s="622"/>
    </row>
    <row r="8" spans="1:16" x14ac:dyDescent="0.25">
      <c r="B8" s="8" t="str">
        <f>Revenue!B8</f>
        <v>Step</v>
      </c>
      <c r="C8" s="621">
        <f>Revenue!C8</f>
        <v>0</v>
      </c>
      <c r="D8" s="622"/>
    </row>
    <row r="9" spans="1:16" ht="15.75" thickBot="1" x14ac:dyDescent="0.3">
      <c r="B9" s="9" t="str">
        <f>Revenue!B9</f>
        <v>Submittal Date</v>
      </c>
      <c r="C9" s="623" t="str">
        <f>IF(ISBLANK(Revenue!$C$9),"0",Revenue!$C$9)</f>
        <v>0</v>
      </c>
      <c r="D9" s="624"/>
    </row>
    <row r="11" spans="1:16" x14ac:dyDescent="0.25">
      <c r="B11" s="2" t="s">
        <v>77</v>
      </c>
    </row>
    <row r="12" spans="1:16" ht="21.75" customHeight="1" x14ac:dyDescent="0.25">
      <c r="B12" s="13" t="s">
        <v>78</v>
      </c>
      <c r="C12" s="2" t="s">
        <v>276</v>
      </c>
      <c r="H12" s="386"/>
      <c r="I12" s="2" t="s">
        <v>410</v>
      </c>
      <c r="K12" s="2" t="s">
        <v>432</v>
      </c>
    </row>
    <row r="13" spans="1:16" ht="21.75" customHeight="1" x14ac:dyDescent="0.25">
      <c r="B13" s="13"/>
      <c r="C13" s="157" t="s">
        <v>65</v>
      </c>
      <c r="D13" s="157" t="s">
        <v>66</v>
      </c>
      <c r="E13" s="157" t="s">
        <v>67</v>
      </c>
      <c r="F13" s="157" t="s">
        <v>68</v>
      </c>
      <c r="G13" s="157" t="s">
        <v>271</v>
      </c>
      <c r="H13" s="386"/>
      <c r="I13" s="2"/>
      <c r="K13" s="157" t="s">
        <v>65</v>
      </c>
      <c r="L13" s="157" t="s">
        <v>66</v>
      </c>
      <c r="M13" s="157" t="s">
        <v>67</v>
      </c>
      <c r="N13" s="157" t="s">
        <v>68</v>
      </c>
      <c r="O13" s="157" t="s">
        <v>271</v>
      </c>
    </row>
    <row r="14" spans="1:16" ht="15.75" thickBot="1" x14ac:dyDescent="0.3">
      <c r="B14" s="387" t="s">
        <v>272</v>
      </c>
      <c r="C14" s="518">
        <v>7.0000000000000007E-2</v>
      </c>
      <c r="D14" s="518">
        <v>7.0000000000000007E-2</v>
      </c>
      <c r="E14" s="518">
        <v>7.0000000000000007E-2</v>
      </c>
      <c r="F14" s="518">
        <v>7.0000000000000007E-2</v>
      </c>
      <c r="G14" s="518">
        <v>7.0000000000000007E-2</v>
      </c>
      <c r="H14" s="195">
        <f>Revenue!Q51</f>
        <v>0</v>
      </c>
      <c r="I14" s="320">
        <f>IF(H14=0,0,H14/Revenue!$L$13)</f>
        <v>0</v>
      </c>
      <c r="J14" s="387"/>
      <c r="K14" s="518">
        <v>0.02</v>
      </c>
      <c r="L14" s="518">
        <v>0.02</v>
      </c>
      <c r="M14" s="518">
        <v>0.02</v>
      </c>
      <c r="N14" s="518">
        <v>0.02</v>
      </c>
      <c r="O14" s="518">
        <v>0.02</v>
      </c>
      <c r="P14" s="512"/>
    </row>
    <row r="15" spans="1:16" ht="15.75" thickBot="1" x14ac:dyDescent="0.3">
      <c r="B15" s="388" t="s">
        <v>273</v>
      </c>
      <c r="C15" s="519">
        <v>7.0000000000000007E-2</v>
      </c>
      <c r="D15" s="519">
        <v>7.0000000000000007E-2</v>
      </c>
      <c r="E15" s="519">
        <v>7.0000000000000007E-2</v>
      </c>
      <c r="F15" s="519">
        <v>7.0000000000000007E-2</v>
      </c>
      <c r="G15" s="519">
        <v>7.0000000000000007E-2</v>
      </c>
      <c r="H15" s="196">
        <f>Revenue!Q52</f>
        <v>0</v>
      </c>
      <c r="I15" s="320">
        <f>IF(H15=0,0,$H15/Revenue!$L$14)</f>
        <v>0</v>
      </c>
      <c r="J15" s="388"/>
      <c r="K15" s="519">
        <v>0.02</v>
      </c>
      <c r="L15" s="519">
        <v>0.02</v>
      </c>
      <c r="M15" s="519">
        <v>0.02</v>
      </c>
      <c r="N15" s="519">
        <v>0.02</v>
      </c>
      <c r="O15" s="519">
        <v>0.02</v>
      </c>
      <c r="P15" s="513"/>
    </row>
    <row r="16" spans="1:16" ht="15.75" thickBot="1" x14ac:dyDescent="0.3">
      <c r="B16" s="388" t="s">
        <v>79</v>
      </c>
      <c r="C16" s="519">
        <v>0.2</v>
      </c>
      <c r="D16" s="519">
        <v>0.2</v>
      </c>
      <c r="E16" s="519">
        <v>0.2</v>
      </c>
      <c r="F16" s="519">
        <v>0.2</v>
      </c>
      <c r="G16" s="519">
        <v>0.2</v>
      </c>
      <c r="H16" s="196">
        <f>Revenue!Q56</f>
        <v>0</v>
      </c>
      <c r="I16" s="320" t="s">
        <v>70</v>
      </c>
      <c r="J16" s="388"/>
      <c r="K16" s="519">
        <v>0.02</v>
      </c>
      <c r="L16" s="519">
        <v>0.02</v>
      </c>
      <c r="M16" s="519">
        <v>0.02</v>
      </c>
      <c r="N16" s="519">
        <v>0.02</v>
      </c>
      <c r="O16" s="519">
        <v>0.02</v>
      </c>
      <c r="P16" s="513"/>
    </row>
    <row r="17" spans="2:30" ht="15.75" thickBot="1" x14ac:dyDescent="0.3">
      <c r="B17" s="388" t="s">
        <v>312</v>
      </c>
      <c r="C17" s="388"/>
      <c r="D17" s="388"/>
      <c r="E17" s="388"/>
      <c r="F17" s="388"/>
      <c r="G17" s="560">
        <v>0</v>
      </c>
      <c r="H17" s="389">
        <f>Revenue!Q55</f>
        <v>0</v>
      </c>
      <c r="I17" s="320" t="s">
        <v>70</v>
      </c>
      <c r="J17" s="388"/>
      <c r="K17" s="519">
        <v>0.02</v>
      </c>
      <c r="L17" s="519">
        <v>0.02</v>
      </c>
      <c r="M17" s="519">
        <v>0.02</v>
      </c>
      <c r="N17" s="519">
        <v>0.02</v>
      </c>
      <c r="O17" s="519">
        <v>0.02</v>
      </c>
      <c r="P17" s="513"/>
      <c r="Q17" s="288"/>
      <c r="R17" s="288"/>
      <c r="S17" s="288"/>
      <c r="T17" s="288"/>
      <c r="U17" s="288"/>
    </row>
    <row r="18" spans="2:30" x14ac:dyDescent="0.25">
      <c r="G18" s="116"/>
      <c r="H18" s="115"/>
    </row>
    <row r="19" spans="2:30" x14ac:dyDescent="0.25">
      <c r="B19" s="28" t="s">
        <v>80</v>
      </c>
      <c r="D19" s="28"/>
      <c r="G19" s="115"/>
      <c r="H19" s="115">
        <f>SUM(H14:H17)</f>
        <v>0</v>
      </c>
    </row>
    <row r="20" spans="2:30" x14ac:dyDescent="0.25">
      <c r="B20" s="28" t="s">
        <v>147</v>
      </c>
      <c r="D20" s="28"/>
      <c r="G20" s="18"/>
      <c r="H20" s="18">
        <f>SUM(Revenue!Q46)</f>
        <v>0</v>
      </c>
      <c r="I20" s="3"/>
    </row>
    <row r="21" spans="2:30" x14ac:dyDescent="0.25">
      <c r="B21" s="28" t="s">
        <v>148</v>
      </c>
      <c r="D21" s="28"/>
      <c r="G21" s="18"/>
      <c r="H21" s="18">
        <f>Revenue!L57</f>
        <v>0</v>
      </c>
    </row>
    <row r="22" spans="2:30" ht="15.75" thickBot="1" x14ac:dyDescent="0.3">
      <c r="B22" s="28"/>
      <c r="D22" s="28"/>
    </row>
    <row r="23" spans="2:30" ht="15.75" thickBot="1" x14ac:dyDescent="0.3">
      <c r="B23" s="30" t="s">
        <v>81</v>
      </c>
      <c r="C23" s="35"/>
      <c r="D23" s="35"/>
      <c r="E23" s="390"/>
      <c r="F23" s="390"/>
      <c r="G23" s="390"/>
      <c r="H23" s="31">
        <f>SUM(H19:H21)</f>
        <v>0</v>
      </c>
    </row>
    <row r="24" spans="2:30" x14ac:dyDescent="0.25">
      <c r="K24" s="2" t="s">
        <v>432</v>
      </c>
    </row>
    <row r="25" spans="2:30" x14ac:dyDescent="0.25">
      <c r="K25" s="157" t="s">
        <v>65</v>
      </c>
      <c r="L25" s="157" t="s">
        <v>66</v>
      </c>
      <c r="M25" s="157" t="s">
        <v>67</v>
      </c>
      <c r="N25" s="157" t="s">
        <v>68</v>
      </c>
      <c r="O25" s="157" t="s">
        <v>271</v>
      </c>
    </row>
    <row r="26" spans="2:30" ht="15.75" thickBot="1" x14ac:dyDescent="0.3">
      <c r="B26" s="204" t="s">
        <v>143</v>
      </c>
      <c r="C26" s="204"/>
      <c r="D26" s="204"/>
      <c r="E26" s="387"/>
      <c r="F26" s="387"/>
      <c r="G26" s="387"/>
      <c r="H26" s="387"/>
      <c r="I26" s="387"/>
      <c r="J26" s="387"/>
      <c r="K26" s="518">
        <v>0.03</v>
      </c>
      <c r="L26" s="518">
        <v>0.03</v>
      </c>
      <c r="M26" s="518">
        <v>0.03</v>
      </c>
      <c r="N26" s="518">
        <v>0.03</v>
      </c>
      <c r="O26" s="518">
        <v>0.03</v>
      </c>
    </row>
    <row r="27" spans="2:30" x14ac:dyDescent="0.25">
      <c r="B27" s="408" t="s">
        <v>149</v>
      </c>
      <c r="D27" s="408"/>
      <c r="H27" s="289">
        <v>0</v>
      </c>
      <c r="I27" s="391">
        <f>IF(H27=0,0,H27/(Revenue!$C$46))</f>
        <v>0</v>
      </c>
    </row>
    <row r="28" spans="2:30" x14ac:dyDescent="0.25">
      <c r="B28" s="408" t="s">
        <v>150</v>
      </c>
      <c r="D28" s="408"/>
      <c r="E28" s="313"/>
      <c r="F28" s="157" t="s">
        <v>540</v>
      </c>
      <c r="H28" s="18">
        <f>E28*Revenue!$C$46</f>
        <v>0</v>
      </c>
      <c r="I28" s="391">
        <f>IF(H28=0,0,H28/(Revenue!$C$46))</f>
        <v>0</v>
      </c>
      <c r="K28" s="115"/>
    </row>
    <row r="29" spans="2:30" x14ac:dyDescent="0.25">
      <c r="B29" s="408" t="s">
        <v>143</v>
      </c>
      <c r="D29" s="408"/>
      <c r="H29" s="289">
        <v>0</v>
      </c>
      <c r="I29" s="391">
        <f>IF(H29=0,0,H29/(Revenue!$C$46))</f>
        <v>0</v>
      </c>
    </row>
    <row r="30" spans="2:30" x14ac:dyDescent="0.25">
      <c r="B30" s="408" t="s">
        <v>433</v>
      </c>
      <c r="D30" s="408"/>
      <c r="H30" s="289">
        <v>0</v>
      </c>
      <c r="I30" s="391">
        <f>IF(H30=0,0,H30/(Revenue!$C$46))</f>
        <v>0</v>
      </c>
    </row>
    <row r="31" spans="2:30" x14ac:dyDescent="0.25">
      <c r="B31" s="408" t="s">
        <v>438</v>
      </c>
      <c r="D31" s="517">
        <v>0.1</v>
      </c>
      <c r="E31" s="157" t="s">
        <v>436</v>
      </c>
      <c r="F31" s="392" t="s">
        <v>541</v>
      </c>
      <c r="H31" s="18">
        <f>IF(F31="Affordable Units",((H15*(1-$G$15))-SUM(Utilities)*(Revenue!K13))*D31,IF(F31="All Units",(SUM(H14:H15)+$H$20-SUM(Utilities))*$D$31,0))</f>
        <v>0</v>
      </c>
      <c r="I31" s="391">
        <f>IF(H31=0,0,H31/(Revenue!$C$46))</f>
        <v>0</v>
      </c>
      <c r="K31" s="216"/>
      <c r="AD31" s="157" t="s">
        <v>437</v>
      </c>
    </row>
    <row r="32" spans="2:30" x14ac:dyDescent="0.25">
      <c r="B32" s="408" t="s">
        <v>434</v>
      </c>
      <c r="D32" s="408"/>
      <c r="H32" s="289"/>
      <c r="I32" s="391">
        <f>IF(H32=0,0,H32/(Revenue!$C$46))</f>
        <v>0</v>
      </c>
      <c r="AD32" s="157" t="s">
        <v>435</v>
      </c>
    </row>
    <row r="33" spans="2:15" x14ac:dyDescent="0.25">
      <c r="B33" s="408" t="s">
        <v>151</v>
      </c>
      <c r="D33" s="408"/>
      <c r="H33" s="289">
        <v>0</v>
      </c>
      <c r="I33" s="391">
        <f>IF(H33=0,0,H33/(Revenue!$C$46))</f>
        <v>0</v>
      </c>
    </row>
    <row r="34" spans="2:15" x14ac:dyDescent="0.25">
      <c r="B34" s="408" t="s">
        <v>152</v>
      </c>
      <c r="D34" s="408"/>
      <c r="H34" s="289">
        <v>0</v>
      </c>
      <c r="I34" s="391">
        <f>IF(H34=0,0,H34/(Revenue!$C$46))</f>
        <v>0</v>
      </c>
    </row>
    <row r="35" spans="2:15" ht="15.75" thickBot="1" x14ac:dyDescent="0.3">
      <c r="B35" s="409" t="s">
        <v>69</v>
      </c>
      <c r="C35" s="506"/>
      <c r="D35" s="506"/>
      <c r="E35" s="393"/>
      <c r="F35" s="393"/>
      <c r="G35" s="393"/>
      <c r="H35" s="290">
        <v>0</v>
      </c>
      <c r="I35" s="391">
        <f>IF(H35=0,0,H35/(Revenue!$C$46))</f>
        <v>0</v>
      </c>
      <c r="J35" s="49"/>
      <c r="K35" s="49"/>
      <c r="L35" s="49"/>
      <c r="M35" s="49"/>
      <c r="N35" s="49"/>
    </row>
    <row r="36" spans="2:15" x14ac:dyDescent="0.25">
      <c r="B36" s="2" t="s">
        <v>101</v>
      </c>
      <c r="D36" s="2"/>
      <c r="H36" s="40">
        <f>SUM(H27:H35)</f>
        <v>0</v>
      </c>
      <c r="I36" s="391">
        <f>IF(H36=0,0,H36/(Revenue!$C$46))</f>
        <v>0</v>
      </c>
      <c r="K36" s="2" t="s">
        <v>432</v>
      </c>
    </row>
    <row r="37" spans="2:15" x14ac:dyDescent="0.25">
      <c r="K37" s="157" t="s">
        <v>65</v>
      </c>
      <c r="L37" s="157" t="s">
        <v>66</v>
      </c>
      <c r="M37" s="157" t="s">
        <v>67</v>
      </c>
      <c r="N37" s="157" t="s">
        <v>68</v>
      </c>
      <c r="O37" s="157" t="s">
        <v>271</v>
      </c>
    </row>
    <row r="38" spans="2:15" ht="15.75" thickBot="1" x14ac:dyDescent="0.3">
      <c r="B38" s="204" t="s">
        <v>86</v>
      </c>
      <c r="C38" s="204"/>
      <c r="D38" s="204"/>
      <c r="E38" s="387"/>
      <c r="F38" s="387"/>
      <c r="G38" s="387"/>
      <c r="H38" s="387"/>
      <c r="I38" s="387"/>
      <c r="J38" s="387"/>
      <c r="K38" s="518">
        <v>0.03</v>
      </c>
      <c r="L38" s="518">
        <v>0.03</v>
      </c>
      <c r="M38" s="518">
        <v>0.03</v>
      </c>
      <c r="N38" s="518">
        <v>0.03</v>
      </c>
      <c r="O38" s="518">
        <v>0.03</v>
      </c>
    </row>
    <row r="39" spans="2:15" x14ac:dyDescent="0.25">
      <c r="B39" s="408" t="s">
        <v>439</v>
      </c>
      <c r="D39" s="408"/>
      <c r="H39" s="289"/>
      <c r="I39" s="391">
        <f>IF(H39=0,0,H39/(Revenue!$C$46))</f>
        <v>0</v>
      </c>
      <c r="J39" s="49"/>
      <c r="K39" s="49"/>
      <c r="L39" s="49"/>
      <c r="M39" s="49"/>
      <c r="N39" s="49"/>
    </row>
    <row r="40" spans="2:15" x14ac:dyDescent="0.25">
      <c r="B40" s="408" t="s">
        <v>153</v>
      </c>
      <c r="D40" s="408"/>
      <c r="E40" s="516"/>
      <c r="G40" s="514"/>
      <c r="H40" s="289">
        <v>0</v>
      </c>
      <c r="I40" s="391">
        <f>IF(H40=0,0,H40/(Revenue!$C$46))</f>
        <v>0</v>
      </c>
      <c r="J40" s="49"/>
      <c r="K40" s="49"/>
      <c r="L40" s="49"/>
      <c r="M40" s="49"/>
      <c r="N40" s="49"/>
    </row>
    <row r="41" spans="2:15" x14ac:dyDescent="0.25">
      <c r="B41" s="408" t="s">
        <v>85</v>
      </c>
      <c r="D41" s="408"/>
      <c r="H41" s="289">
        <v>0</v>
      </c>
      <c r="I41" s="391">
        <f>IF(H41=0,0,H41/(Revenue!$C$46))</f>
        <v>0</v>
      </c>
      <c r="J41" s="49"/>
      <c r="K41" s="49"/>
      <c r="L41" s="49"/>
      <c r="M41" s="49"/>
      <c r="N41" s="49"/>
    </row>
    <row r="42" spans="2:15" x14ac:dyDescent="0.25">
      <c r="B42" s="408" t="s">
        <v>154</v>
      </c>
      <c r="D42" s="408"/>
      <c r="H42" s="289">
        <v>0</v>
      </c>
      <c r="I42" s="391">
        <f>IF(H42=0,0,H42/(Revenue!$C$46))</f>
        <v>0</v>
      </c>
      <c r="J42" s="49"/>
      <c r="K42" s="49"/>
      <c r="L42" s="49"/>
      <c r="M42" s="49"/>
      <c r="N42" s="49"/>
    </row>
    <row r="43" spans="2:15" x14ac:dyDescent="0.25">
      <c r="B43" s="408" t="s">
        <v>155</v>
      </c>
      <c r="D43" s="408"/>
      <c r="H43" s="289">
        <v>0</v>
      </c>
      <c r="I43" s="391">
        <f>IF(H43=0,0,H43/(Revenue!$C$46))</f>
        <v>0</v>
      </c>
      <c r="J43" s="49"/>
      <c r="K43" s="49"/>
      <c r="L43" s="49"/>
      <c r="M43" s="49"/>
      <c r="N43" s="49"/>
    </row>
    <row r="44" spans="2:15" x14ac:dyDescent="0.25">
      <c r="B44" s="408" t="s">
        <v>156</v>
      </c>
      <c r="D44" s="408"/>
      <c r="H44" s="289">
        <v>0</v>
      </c>
      <c r="I44" s="391">
        <f>IF(H44=0,0,H44/(Revenue!$C$46))</f>
        <v>0</v>
      </c>
      <c r="J44" s="49"/>
      <c r="K44" s="49"/>
      <c r="L44" s="49"/>
      <c r="M44" s="49"/>
      <c r="N44" s="49"/>
    </row>
    <row r="45" spans="2:15" ht="15.75" thickBot="1" x14ac:dyDescent="0.3">
      <c r="B45" s="410" t="s">
        <v>69</v>
      </c>
      <c r="C45" s="410"/>
      <c r="D45" s="410"/>
      <c r="E45" s="393"/>
      <c r="F45" s="393"/>
      <c r="G45" s="393"/>
      <c r="H45" s="290">
        <v>0</v>
      </c>
      <c r="I45" s="391">
        <f>IF(H45=0,0,H45/(Revenue!$C$46))</f>
        <v>0</v>
      </c>
      <c r="J45" s="49"/>
      <c r="K45" s="49"/>
      <c r="L45" s="49"/>
      <c r="M45" s="49"/>
      <c r="N45" s="49"/>
    </row>
    <row r="46" spans="2:15" x14ac:dyDescent="0.25">
      <c r="B46" s="2" t="s">
        <v>101</v>
      </c>
      <c r="D46" s="2"/>
      <c r="E46" s="2"/>
      <c r="F46" s="2"/>
      <c r="G46" s="2"/>
      <c r="H46" s="40">
        <f>SUM(H39:H45)</f>
        <v>0</v>
      </c>
      <c r="I46" s="391">
        <f>IF(H46=0,0,H46/(Revenue!$C$46))</f>
        <v>0</v>
      </c>
      <c r="J46" s="38"/>
      <c r="K46" s="2" t="s">
        <v>432</v>
      </c>
    </row>
    <row r="47" spans="2:15" x14ac:dyDescent="0.25">
      <c r="B47" s="408"/>
      <c r="D47" s="408"/>
      <c r="I47" s="391"/>
      <c r="J47" s="49"/>
      <c r="K47" s="157" t="s">
        <v>65</v>
      </c>
      <c r="L47" s="157" t="s">
        <v>66</v>
      </c>
      <c r="M47" s="157" t="s">
        <v>67</v>
      </c>
      <c r="N47" s="157" t="s">
        <v>68</v>
      </c>
      <c r="O47" s="157" t="s">
        <v>271</v>
      </c>
    </row>
    <row r="48" spans="2:15" ht="15.75" thickBot="1" x14ac:dyDescent="0.3">
      <c r="B48" s="204" t="s">
        <v>157</v>
      </c>
      <c r="C48" s="204"/>
      <c r="D48" s="204"/>
      <c r="E48" s="387"/>
      <c r="F48" s="387"/>
      <c r="G48" s="387"/>
      <c r="H48" s="387"/>
      <c r="I48" s="387"/>
      <c r="J48" s="387"/>
      <c r="K48" s="518">
        <v>0.03</v>
      </c>
      <c r="L48" s="518">
        <v>0.03</v>
      </c>
      <c r="M48" s="518">
        <v>0.03</v>
      </c>
      <c r="N48" s="518">
        <v>0.03</v>
      </c>
      <c r="O48" s="518">
        <v>0.03</v>
      </c>
    </row>
    <row r="49" spans="2:30" x14ac:dyDescent="0.25">
      <c r="B49" s="408" t="s">
        <v>158</v>
      </c>
      <c r="D49" s="408"/>
      <c r="H49" s="289"/>
      <c r="I49" s="391">
        <f>IF(H49=0,0,H49/(Revenue!$C$46))</f>
        <v>0</v>
      </c>
      <c r="J49" s="49"/>
      <c r="K49" s="49"/>
      <c r="L49" s="49"/>
      <c r="M49" s="49"/>
      <c r="N49" s="49"/>
    </row>
    <row r="50" spans="2:30" x14ac:dyDescent="0.25">
      <c r="B50" s="408" t="s">
        <v>159</v>
      </c>
      <c r="D50" s="408"/>
      <c r="H50" s="289"/>
      <c r="I50" s="391">
        <f>IF(H50=0,0,H50/(Revenue!$C$46))</f>
        <v>0</v>
      </c>
      <c r="J50" s="49"/>
      <c r="K50" s="49"/>
      <c r="L50" s="49"/>
      <c r="M50" s="49"/>
      <c r="N50" s="49"/>
    </row>
    <row r="51" spans="2:30" x14ac:dyDescent="0.25">
      <c r="B51" s="408" t="s">
        <v>160</v>
      </c>
      <c r="D51" s="408"/>
      <c r="H51" s="289"/>
      <c r="I51" s="391">
        <f>IF(H51=0,0,H51/(Revenue!$C$46))</f>
        <v>0</v>
      </c>
      <c r="J51" s="49"/>
      <c r="K51" s="49"/>
      <c r="L51" s="49"/>
      <c r="M51" s="49"/>
      <c r="N51" s="49"/>
    </row>
    <row r="52" spans="2:30" x14ac:dyDescent="0.25">
      <c r="B52" s="408" t="s">
        <v>161</v>
      </c>
      <c r="D52" s="408"/>
      <c r="H52" s="289"/>
      <c r="I52" s="391">
        <f>IF(H52=0,0,H52/(Revenue!$C$46))</f>
        <v>0</v>
      </c>
      <c r="J52" s="49"/>
      <c r="K52" s="49"/>
      <c r="L52" s="49"/>
      <c r="M52" s="49"/>
      <c r="N52" s="49"/>
      <c r="AD52" s="157" t="s">
        <v>311</v>
      </c>
    </row>
    <row r="53" spans="2:30" x14ac:dyDescent="0.25">
      <c r="B53" s="408" t="s">
        <v>162</v>
      </c>
      <c r="D53" s="408"/>
      <c r="H53" s="289"/>
      <c r="I53" s="391">
        <f>IF(H53=0,0,H53/(Revenue!$C$46))</f>
        <v>0</v>
      </c>
      <c r="J53" s="49"/>
      <c r="K53" s="49"/>
      <c r="L53" s="49"/>
      <c r="M53" s="49"/>
      <c r="N53" s="49"/>
      <c r="AD53" s="157" t="s">
        <v>280</v>
      </c>
    </row>
    <row r="54" spans="2:30" x14ac:dyDescent="0.25">
      <c r="B54" s="408" t="s">
        <v>163</v>
      </c>
      <c r="D54" s="408"/>
      <c r="H54" s="289"/>
      <c r="I54" s="391">
        <f>IF(H54=0,0,H54/(Revenue!$C$46))</f>
        <v>0</v>
      </c>
      <c r="J54" s="49"/>
      <c r="K54" s="49"/>
      <c r="L54" s="49"/>
      <c r="M54" s="49"/>
      <c r="N54" s="49"/>
    </row>
    <row r="55" spans="2:30" x14ac:dyDescent="0.25">
      <c r="B55" s="408" t="s">
        <v>164</v>
      </c>
      <c r="D55" s="408"/>
      <c r="H55" s="289"/>
      <c r="I55" s="391">
        <f>IF(H55=0,0,H55/(Revenue!$C$46))</f>
        <v>0</v>
      </c>
      <c r="J55" s="49"/>
      <c r="K55" s="49"/>
      <c r="L55" s="49"/>
      <c r="M55" s="49"/>
      <c r="N55" s="49"/>
    </row>
    <row r="56" spans="2:30" ht="15.75" thickBot="1" x14ac:dyDescent="0.3">
      <c r="B56" s="409" t="s">
        <v>69</v>
      </c>
      <c r="C56" s="506"/>
      <c r="D56" s="506"/>
      <c r="E56" s="393"/>
      <c r="F56" s="393"/>
      <c r="G56" s="393"/>
      <c r="H56" s="290"/>
      <c r="I56" s="391">
        <f>IF(H56=0,0,H56/(Revenue!$C$46))</f>
        <v>0</v>
      </c>
      <c r="J56" s="49"/>
      <c r="K56" s="49"/>
      <c r="L56" s="49"/>
      <c r="M56" s="49"/>
      <c r="N56" s="49"/>
    </row>
    <row r="57" spans="2:30" x14ac:dyDescent="0.25">
      <c r="B57" s="2" t="s">
        <v>101</v>
      </c>
      <c r="D57" s="2"/>
      <c r="E57" s="2"/>
      <c r="F57" s="2"/>
      <c r="G57" s="2"/>
      <c r="H57" s="40">
        <f>SUM(H49:H56)</f>
        <v>0</v>
      </c>
      <c r="I57" s="391">
        <f>IF(H57=0,0,H57/(Revenue!$C$46))</f>
        <v>0</v>
      </c>
      <c r="J57" s="38"/>
      <c r="K57" s="38"/>
      <c r="L57" s="38"/>
      <c r="M57" s="38"/>
      <c r="N57" s="49"/>
    </row>
    <row r="58" spans="2:30" x14ac:dyDescent="0.25">
      <c r="B58" s="34"/>
      <c r="D58" s="34"/>
      <c r="F58" s="18"/>
      <c r="G58" s="18"/>
      <c r="I58" s="3"/>
    </row>
    <row r="59" spans="2:30" x14ac:dyDescent="0.25">
      <c r="B59" s="493" t="s">
        <v>145</v>
      </c>
      <c r="C59" s="505"/>
      <c r="D59" s="505"/>
      <c r="E59" s="494"/>
      <c r="F59" s="520" t="s">
        <v>540</v>
      </c>
      <c r="G59" s="495"/>
      <c r="H59" s="496">
        <f>E59*Revenue!$C$46</f>
        <v>0</v>
      </c>
      <c r="I59" s="3"/>
    </row>
    <row r="60" spans="2:30" ht="15.75" thickBot="1" x14ac:dyDescent="0.3">
      <c r="F60" s="115"/>
      <c r="J60" s="3"/>
    </row>
    <row r="61" spans="2:30" ht="15.75" thickBot="1" x14ac:dyDescent="0.3">
      <c r="B61" s="30" t="s">
        <v>87</v>
      </c>
      <c r="C61" s="35"/>
      <c r="D61" s="35"/>
      <c r="E61" s="35"/>
      <c r="F61" s="35"/>
      <c r="G61" s="35"/>
      <c r="H61" s="31">
        <f>SUM(H36,H46,H57,H59)</f>
        <v>0</v>
      </c>
      <c r="I61" s="391">
        <f>IF(H61=0,0,H61/(Revenue!$C$46))</f>
        <v>0</v>
      </c>
    </row>
    <row r="62" spans="2:30" ht="15.75" thickBot="1" x14ac:dyDescent="0.3"/>
    <row r="63" spans="2:30" ht="15.75" thickBot="1" x14ac:dyDescent="0.3">
      <c r="B63" s="30" t="s">
        <v>565</v>
      </c>
      <c r="C63" s="35"/>
      <c r="D63" s="35"/>
      <c r="E63" s="35"/>
      <c r="F63" s="35"/>
      <c r="G63" s="35"/>
      <c r="H63" s="31">
        <f>H23-H61</f>
        <v>0</v>
      </c>
      <c r="I63" s="391">
        <f>IF(H63=0,0,H63/(Revenue!$C$46))</f>
        <v>0</v>
      </c>
    </row>
    <row r="66" spans="2:17" x14ac:dyDescent="0.25">
      <c r="B66" s="497" t="s">
        <v>543</v>
      </c>
      <c r="C66" s="497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7"/>
    </row>
    <row r="67" spans="2:17" ht="14.65" customHeight="1" x14ac:dyDescent="0.25">
      <c r="B67" s="38" t="s">
        <v>529</v>
      </c>
      <c r="C67" s="522" t="s">
        <v>536</v>
      </c>
      <c r="D67" s="627" t="s">
        <v>91</v>
      </c>
      <c r="E67" s="627"/>
      <c r="F67" s="89" t="s">
        <v>329</v>
      </c>
      <c r="H67" s="89" t="s">
        <v>93</v>
      </c>
      <c r="I67" s="197" t="s">
        <v>92</v>
      </c>
      <c r="J67" s="197" t="s">
        <v>488</v>
      </c>
      <c r="K67" s="197" t="s">
        <v>177</v>
      </c>
      <c r="L67" s="197" t="s">
        <v>577</v>
      </c>
      <c r="N67" s="197" t="s">
        <v>530</v>
      </c>
    </row>
    <row r="68" spans="2:17" ht="15.75" thickBot="1" x14ac:dyDescent="0.3">
      <c r="B68" s="394"/>
      <c r="C68" s="507" t="s">
        <v>537</v>
      </c>
      <c r="D68" s="628"/>
      <c r="E68" s="628"/>
      <c r="F68" s="395">
        <f>IFERROR(IF(ISBLANK(H68),0,$H$63/H68),0)</f>
        <v>0</v>
      </c>
      <c r="G68" s="395"/>
      <c r="H68" s="195" t="e">
        <f>PMT(I68/12,L68,-D68)*12</f>
        <v>#NUM!</v>
      </c>
      <c r="I68" s="396"/>
      <c r="J68" s="394"/>
      <c r="K68" s="394"/>
      <c r="L68" s="394"/>
      <c r="M68" s="500"/>
      <c r="N68" s="411"/>
    </row>
    <row r="69" spans="2:17" ht="15.75" hidden="1" thickBot="1" x14ac:dyDescent="0.3">
      <c r="B69" s="394"/>
      <c r="C69" s="229"/>
      <c r="D69" s="394"/>
      <c r="E69" s="399"/>
      <c r="F69" s="398">
        <f>IF(H69=0,F68,$H$63/SUM(H68:H69))</f>
        <v>0</v>
      </c>
      <c r="G69" s="291"/>
      <c r="H69" s="196">
        <f>'Loan Amortization'!J19</f>
        <v>0</v>
      </c>
      <c r="I69" s="397"/>
      <c r="J69" s="397"/>
      <c r="L69" s="399"/>
      <c r="M69" s="198">
        <f>AVERAGE('Loan Amortization'!F54:AI54)</f>
        <v>0</v>
      </c>
    </row>
    <row r="70" spans="2:17" ht="15.75" hidden="1" thickBot="1" x14ac:dyDescent="0.3">
      <c r="B70" s="394"/>
      <c r="C70" s="229"/>
      <c r="D70" s="394"/>
      <c r="E70" s="399"/>
      <c r="F70" s="395">
        <f>IF(H70=0,F69,$H$63/SUM(H68:H70))</f>
        <v>0</v>
      </c>
      <c r="G70" s="291"/>
      <c r="H70" s="195">
        <f>'Loan Amortization'!J20</f>
        <v>0</v>
      </c>
      <c r="I70" s="397"/>
      <c r="J70" s="397"/>
      <c r="K70" s="49"/>
      <c r="L70" s="399"/>
      <c r="M70" s="198">
        <f>AVERAGE('Loan Amortization'!F68:AI68)</f>
        <v>0</v>
      </c>
    </row>
    <row r="71" spans="2:17" ht="15.75" hidden="1" thickBot="1" x14ac:dyDescent="0.3">
      <c r="B71" s="394"/>
      <c r="C71" s="229"/>
      <c r="D71" s="394"/>
      <c r="E71" s="399"/>
      <c r="F71" s="398">
        <f>IF(H70=0,F70,$H$63/SUM(H68:H71))</f>
        <v>0</v>
      </c>
      <c r="G71" s="291"/>
      <c r="H71" s="196">
        <f>'Loan Amortization'!J21</f>
        <v>0</v>
      </c>
      <c r="I71" s="397"/>
      <c r="J71" s="397"/>
      <c r="L71" s="399"/>
      <c r="M71" s="198">
        <f>AVERAGE('Loan Amortization'!F81:AI81)</f>
        <v>0</v>
      </c>
    </row>
    <row r="72" spans="2:17" x14ac:dyDescent="0.25">
      <c r="C72" s="229"/>
    </row>
    <row r="73" spans="2:17" x14ac:dyDescent="0.25">
      <c r="C73" s="229"/>
      <c r="G73" s="459" t="s">
        <v>539</v>
      </c>
      <c r="I73" s="459" t="s">
        <v>194</v>
      </c>
      <c r="J73" s="459"/>
      <c r="M73" s="459" t="s">
        <v>531</v>
      </c>
      <c r="N73" s="459" t="s">
        <v>530</v>
      </c>
    </row>
    <row r="74" spans="2:17" ht="15.75" customHeight="1" x14ac:dyDescent="0.25">
      <c r="B74" s="2" t="s">
        <v>534</v>
      </c>
      <c r="C74" s="522" t="s">
        <v>536</v>
      </c>
      <c r="D74" s="629" t="s">
        <v>91</v>
      </c>
      <c r="E74" s="629"/>
      <c r="F74" s="346" t="s">
        <v>329</v>
      </c>
      <c r="G74" s="197" t="s">
        <v>538</v>
      </c>
      <c r="H74" s="89" t="s">
        <v>93</v>
      </c>
      <c r="I74" s="197" t="s">
        <v>489</v>
      </c>
      <c r="J74" s="197" t="s">
        <v>488</v>
      </c>
      <c r="K74" s="197" t="s">
        <v>177</v>
      </c>
      <c r="L74" s="584" t="s">
        <v>577</v>
      </c>
      <c r="M74" s="197" t="s">
        <v>532</v>
      </c>
      <c r="N74" s="197" t="s">
        <v>489</v>
      </c>
    </row>
    <row r="75" spans="2:17" ht="15.75" thickBot="1" x14ac:dyDescent="0.3">
      <c r="B75" s="394"/>
      <c r="C75" s="508">
        <v>2</v>
      </c>
      <c r="D75" s="628"/>
      <c r="E75" s="628"/>
      <c r="F75" s="395">
        <f>IFERROR($H$63/SUM(H68:H75),0)</f>
        <v>0</v>
      </c>
      <c r="G75" s="570"/>
      <c r="H75" s="195" t="str">
        <f>IF(G75="Principal + Interest",PMT(I75/12,L75,-D75)*12,IF(G75="Interest Only",D75*I75,IF(G75="Nominal",M75,"N/A")))</f>
        <v>N/A</v>
      </c>
      <c r="I75" s="400"/>
      <c r="J75" s="317"/>
      <c r="K75" s="433"/>
      <c r="L75" s="317"/>
      <c r="M75" s="316"/>
      <c r="N75" s="430"/>
    </row>
    <row r="76" spans="2:17" ht="15.75" thickBot="1" x14ac:dyDescent="0.3">
      <c r="B76" s="397"/>
      <c r="C76" s="508"/>
      <c r="D76" s="630"/>
      <c r="E76" s="630"/>
      <c r="F76" s="398" t="e">
        <f>IF(H76=0,F75,$H$63/SUM(H68:H76))</f>
        <v>#NUM!</v>
      </c>
      <c r="G76" s="570"/>
      <c r="H76" s="195" t="str">
        <f t="shared" ref="H76:H77" si="0">IF(G76="Principal + Interest",PMT(I76/12,L76,-D76)*12,IF(G76="Interest Only",D76*I76,IF(G76="Nominal",M76,"N/A")))</f>
        <v>N/A</v>
      </c>
      <c r="I76" s="400"/>
      <c r="J76" s="317"/>
      <c r="K76" s="433"/>
      <c r="L76" s="317"/>
      <c r="M76" s="316"/>
      <c r="N76" s="430"/>
    </row>
    <row r="77" spans="2:17" ht="15.75" thickBot="1" x14ac:dyDescent="0.3">
      <c r="B77" s="397"/>
      <c r="C77" s="508"/>
      <c r="D77" s="630"/>
      <c r="E77" s="630"/>
      <c r="F77" s="398" t="e">
        <f>IF(H77=0,F76,$H$63/SUM(H68:H77))</f>
        <v>#NUM!</v>
      </c>
      <c r="G77" s="570"/>
      <c r="H77" s="195" t="str">
        <f t="shared" si="0"/>
        <v>N/A</v>
      </c>
      <c r="I77" s="401"/>
      <c r="J77" s="317"/>
      <c r="K77" s="434"/>
      <c r="L77" s="318"/>
      <c r="M77" s="383"/>
      <c r="N77" s="431"/>
    </row>
    <row r="78" spans="2:17" x14ac:dyDescent="0.25">
      <c r="C78" s="229"/>
      <c r="G78" s="18"/>
      <c r="I78" s="403"/>
      <c r="J78" s="402"/>
      <c r="K78" s="200"/>
      <c r="L78" s="49"/>
      <c r="M78" s="404"/>
      <c r="N78" s="405"/>
      <c r="Q78" s="407"/>
    </row>
    <row r="79" spans="2:17" x14ac:dyDescent="0.25">
      <c r="C79" s="229"/>
      <c r="G79" s="549" t="s">
        <v>554</v>
      </c>
      <c r="I79" s="403"/>
      <c r="J79" s="402"/>
      <c r="K79" s="200"/>
      <c r="L79" s="49"/>
      <c r="M79" s="580" t="s">
        <v>569</v>
      </c>
      <c r="N79" s="405"/>
      <c r="Q79" s="407"/>
    </row>
    <row r="80" spans="2:17" ht="17.25" customHeight="1" x14ac:dyDescent="0.25">
      <c r="B80" s="2" t="s">
        <v>535</v>
      </c>
      <c r="C80" s="522" t="s">
        <v>536</v>
      </c>
      <c r="D80" s="629" t="s">
        <v>91</v>
      </c>
      <c r="E80" s="629"/>
      <c r="F80" s="346"/>
      <c r="G80" s="515" t="s">
        <v>555</v>
      </c>
      <c r="H80" s="89"/>
      <c r="I80" s="197" t="s">
        <v>92</v>
      </c>
      <c r="J80" s="197"/>
      <c r="K80" s="197" t="s">
        <v>177</v>
      </c>
      <c r="L80" s="197"/>
      <c r="M80" s="197" t="s">
        <v>532</v>
      </c>
      <c r="N80" s="197"/>
      <c r="Q80" s="403"/>
    </row>
    <row r="81" spans="2:18" ht="15.75" thickBot="1" x14ac:dyDescent="0.3">
      <c r="B81" s="394"/>
      <c r="C81" s="508"/>
      <c r="D81" s="628"/>
      <c r="E81" s="628"/>
      <c r="F81" s="503"/>
      <c r="G81" s="583"/>
      <c r="H81" s="504"/>
      <c r="I81" s="400"/>
      <c r="J81" s="501"/>
      <c r="K81" s="433"/>
      <c r="L81" s="499"/>
      <c r="M81" s="317"/>
      <c r="N81" s="502"/>
      <c r="Q81" s="403"/>
    </row>
    <row r="82" spans="2:18" ht="15.75" thickBot="1" x14ac:dyDescent="0.3">
      <c r="B82" s="394"/>
      <c r="C82" s="508"/>
      <c r="D82" s="625"/>
      <c r="E82" s="626"/>
      <c r="F82" s="503"/>
      <c r="G82" s="583"/>
      <c r="H82" s="504"/>
      <c r="I82" s="400"/>
      <c r="J82" s="501"/>
      <c r="K82" s="433"/>
      <c r="L82" s="499"/>
      <c r="M82" s="317"/>
      <c r="N82" s="502"/>
      <c r="Q82" s="403"/>
    </row>
    <row r="83" spans="2:18" ht="15.75" hidden="1" thickBot="1" x14ac:dyDescent="0.3">
      <c r="B83" s="397"/>
      <c r="C83" s="508"/>
      <c r="D83" s="630"/>
      <c r="E83" s="630"/>
      <c r="F83" s="503"/>
      <c r="G83" s="498">
        <v>0.25</v>
      </c>
      <c r="H83" s="504"/>
      <c r="I83" s="400"/>
      <c r="J83" s="501"/>
      <c r="K83" s="499"/>
      <c r="L83" s="501"/>
      <c r="M83" s="502"/>
      <c r="N83" s="433"/>
      <c r="P83" s="403"/>
    </row>
    <row r="84" spans="2:18" ht="15.75" thickBot="1" x14ac:dyDescent="0.3">
      <c r="H84" s="18"/>
      <c r="I84" s="402"/>
      <c r="J84" s="49"/>
      <c r="K84" s="403"/>
      <c r="L84" s="404"/>
      <c r="M84" s="405"/>
      <c r="N84" s="200"/>
      <c r="O84" s="406"/>
      <c r="P84" s="201"/>
      <c r="Q84" s="403"/>
      <c r="R84" s="407"/>
    </row>
    <row r="85" spans="2:18" ht="15.75" thickBot="1" x14ac:dyDescent="0.3">
      <c r="B85" s="30" t="s">
        <v>93</v>
      </c>
      <c r="C85" s="35"/>
      <c r="D85" s="35"/>
      <c r="E85" s="35"/>
      <c r="F85" s="35"/>
      <c r="G85" s="35"/>
      <c r="H85" s="31" t="e">
        <f>SUM(H68:H77)</f>
        <v>#NUM!</v>
      </c>
      <c r="I85" s="402"/>
      <c r="J85" s="49"/>
      <c r="K85" s="49"/>
      <c r="L85" s="49"/>
      <c r="M85" s="49"/>
      <c r="N85" s="49"/>
      <c r="O85" s="49"/>
      <c r="P85" s="49"/>
      <c r="Q85" s="49"/>
      <c r="R85" s="49"/>
    </row>
    <row r="86" spans="2:18" ht="15.75" thickBot="1" x14ac:dyDescent="0.3">
      <c r="B86" s="38"/>
      <c r="C86" s="38"/>
      <c r="D86" s="38"/>
      <c r="E86" s="38"/>
      <c r="F86" s="48"/>
      <c r="M86" s="49"/>
      <c r="N86" s="49"/>
      <c r="O86" s="49"/>
      <c r="P86" s="49"/>
      <c r="Q86" s="49"/>
    </row>
    <row r="87" spans="2:18" ht="15.75" thickBot="1" x14ac:dyDescent="0.3">
      <c r="B87" s="30" t="s">
        <v>94</v>
      </c>
      <c r="C87" s="35"/>
      <c r="D87" s="35"/>
      <c r="E87" s="35"/>
      <c r="F87" s="35"/>
      <c r="G87" s="35"/>
      <c r="H87" s="31" t="e">
        <f>H63-H85-H59</f>
        <v>#NUM!</v>
      </c>
    </row>
  </sheetData>
  <sheetProtection algorithmName="SHA-512" hashValue="te2cn+BJFKlZK2MUr7gK8Sh2K3ZrO8ACWq1VdK0t3bQ12tGIq7rfTsRnsaN2+LezmnW/yvAV+oZX31SJyXwRTw==" saltValue="B784Q6gtSiJWkVIg5fmwow==" spinCount="100000" sheet="1" objects="1" scenarios="1"/>
  <mergeCells count="14">
    <mergeCell ref="D83:E83"/>
    <mergeCell ref="D75:E75"/>
    <mergeCell ref="D76:E76"/>
    <mergeCell ref="D77:E77"/>
    <mergeCell ref="D80:E80"/>
    <mergeCell ref="D81:E81"/>
    <mergeCell ref="C6:D6"/>
    <mergeCell ref="C7:D7"/>
    <mergeCell ref="C8:D8"/>
    <mergeCell ref="C9:D9"/>
    <mergeCell ref="D82:E82"/>
    <mergeCell ref="D67:E67"/>
    <mergeCell ref="D68:E68"/>
    <mergeCell ref="D74:E74"/>
  </mergeCells>
  <dataValidations count="8">
    <dataValidation type="list" allowBlank="1" showInputMessage="1" showErrorMessage="1" sqref="L84 M78">
      <formula1>$AQ$5:$AQ$7</formula1>
    </dataValidation>
    <dataValidation type="list" allowBlank="1" showInputMessage="1" showErrorMessage="1" sqref="F31">
      <formula1>"Affordable Units,All Units"</formula1>
    </dataValidation>
    <dataValidation type="decimal" allowBlank="1" showDropDown="1" showInputMessage="1" showErrorMessage="1" sqref="G81:G83">
      <formula1>0</formula1>
      <formula2>0.5</formula2>
    </dataValidation>
    <dataValidation allowBlank="1" showInputMessage="1" showErrorMessage="1" promptTitle="Interest Only Period" prompt="If Nominal or Cash Flow Contingent Loan Type, the Interest Only Period is zero." sqref="J81:J83"/>
    <dataValidation type="list" allowBlank="1" showInputMessage="1" showErrorMessage="1" sqref="G75:G77">
      <formula1>$AD$52:$AD$53</formula1>
    </dataValidation>
    <dataValidation allowBlank="1" showInputMessage="1" showErrorMessage="1" promptTitle="Interest Only Period" prompt="If Nominal loan type, the Interest Only Period is Zero" sqref="J75:J77"/>
    <dataValidation type="whole" allowBlank="1" showInputMessage="1" showErrorMessage="1" sqref="C75:C77 C81:C83">
      <formula1>2</formula1>
      <formula2>6</formula2>
    </dataValidation>
    <dataValidation type="decimal" allowBlank="1" showInputMessage="1" showErrorMessage="1" sqref="D31">
      <formula1>0.04</formula1>
      <formula2>0.1</formula2>
    </dataValidation>
  </dataValidations>
  <pageMargins left="0.25" right="0.25" top="0.75" bottom="0.75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8"/>
  <sheetViews>
    <sheetView zoomScale="115" zoomScaleNormal="115" zoomScaleSheetLayoutView="100" zoomScalePageLayoutView="70" workbookViewId="0">
      <selection activeCell="E13" sqref="E13"/>
    </sheetView>
  </sheetViews>
  <sheetFormatPr defaultColWidth="8.85546875" defaultRowHeight="15" x14ac:dyDescent="0.25"/>
  <cols>
    <col min="1" max="1" width="8.85546875" style="1"/>
    <col min="2" max="2" width="20.85546875" style="1" customWidth="1"/>
    <col min="3" max="3" width="24.7109375" style="1" customWidth="1"/>
    <col min="4" max="4" width="19.42578125" style="1" customWidth="1"/>
    <col min="5" max="5" width="19.7109375" style="1" customWidth="1"/>
    <col min="6" max="6" width="6.140625" style="1" customWidth="1"/>
    <col min="7" max="7" width="13.5703125" style="1" customWidth="1"/>
    <col min="8" max="8" width="3.42578125" style="1" customWidth="1"/>
    <col min="9" max="12" width="21" style="1" customWidth="1"/>
    <col min="13" max="13" width="3.7109375" style="1" customWidth="1"/>
    <col min="14" max="14" width="6.140625" style="1" customWidth="1"/>
    <col min="15" max="15" width="13.28515625" style="1" customWidth="1"/>
    <col min="16" max="16" width="13.7109375" style="1" customWidth="1"/>
    <col min="17" max="17" width="17.140625" style="1" customWidth="1"/>
    <col min="18" max="18" width="20.42578125" style="1" customWidth="1"/>
    <col min="19" max="20" width="14.85546875" style="1" customWidth="1"/>
    <col min="21" max="21" width="17" style="1" customWidth="1"/>
    <col min="22" max="22" width="12.28515625" style="1" customWidth="1"/>
    <col min="23" max="16384" width="8.85546875" style="1"/>
  </cols>
  <sheetData>
    <row r="1" spans="1:17" ht="18.75" x14ac:dyDescent="0.3">
      <c r="A1" s="27" t="s">
        <v>95</v>
      </c>
    </row>
    <row r="2" spans="1:17" hidden="1" x14ac:dyDescent="0.25">
      <c r="A2" s="26" t="s">
        <v>96</v>
      </c>
    </row>
    <row r="3" spans="1:17" hidden="1" x14ac:dyDescent="0.25">
      <c r="A3" s="26" t="s">
        <v>82</v>
      </c>
    </row>
    <row r="4" spans="1:17" ht="15.75" thickBot="1" x14ac:dyDescent="0.3"/>
    <row r="5" spans="1:17" ht="15.75" thickBot="1" x14ac:dyDescent="0.3">
      <c r="B5" s="586" t="s">
        <v>14</v>
      </c>
      <c r="C5" s="588"/>
    </row>
    <row r="6" spans="1:17" x14ac:dyDescent="0.25">
      <c r="B6" s="8" t="str">
        <f>Revenue!B6</f>
        <v>Development</v>
      </c>
      <c r="C6" s="10">
        <f>Revenue!C6</f>
        <v>0</v>
      </c>
    </row>
    <row r="7" spans="1:17" x14ac:dyDescent="0.25">
      <c r="B7" s="8" t="str">
        <f>Revenue!B7</f>
        <v>Financing</v>
      </c>
      <c r="C7" s="10">
        <f>Revenue!C7</f>
        <v>0</v>
      </c>
    </row>
    <row r="8" spans="1:17" x14ac:dyDescent="0.25">
      <c r="B8" s="8" t="str">
        <f>Revenue!B8</f>
        <v>Step</v>
      </c>
      <c r="C8" s="10">
        <f>Revenue!C8</f>
        <v>0</v>
      </c>
    </row>
    <row r="9" spans="1:17" ht="15.75" thickBot="1" x14ac:dyDescent="0.3">
      <c r="B9" s="9" t="str">
        <f>Revenue!B9</f>
        <v>Submittal Date</v>
      </c>
      <c r="C9" s="385" t="str">
        <f>IF(ISBLANK(Revenue!$C$9),"0",Revenue!$C$9)</f>
        <v>0</v>
      </c>
    </row>
    <row r="11" spans="1:17" ht="23.25" x14ac:dyDescent="0.35">
      <c r="B11" s="136" t="s">
        <v>102</v>
      </c>
      <c r="C11" s="536"/>
      <c r="D11" s="536"/>
      <c r="E11" s="536"/>
      <c r="F11" s="451" t="s">
        <v>547</v>
      </c>
      <c r="G11" s="451" t="s">
        <v>545</v>
      </c>
      <c r="N11" s="451" t="s">
        <v>547</v>
      </c>
      <c r="O11" s="451" t="s">
        <v>545</v>
      </c>
    </row>
    <row r="12" spans="1:17" ht="15" customHeight="1" x14ac:dyDescent="0.25">
      <c r="B12" s="17" t="s">
        <v>97</v>
      </c>
      <c r="E12" s="2" t="s">
        <v>100</v>
      </c>
      <c r="F12" s="451" t="s">
        <v>548</v>
      </c>
      <c r="G12" s="537" t="s">
        <v>546</v>
      </c>
      <c r="I12" s="17" t="s">
        <v>211</v>
      </c>
      <c r="N12" s="451" t="s">
        <v>548</v>
      </c>
      <c r="O12" s="537" t="s">
        <v>546</v>
      </c>
      <c r="P12" s="2"/>
      <c r="Q12" s="2"/>
    </row>
    <row r="13" spans="1:17" ht="15" customHeight="1" x14ac:dyDescent="0.25">
      <c r="B13" s="1" t="s">
        <v>98</v>
      </c>
      <c r="E13" s="289"/>
      <c r="F13" s="187">
        <v>1</v>
      </c>
      <c r="G13" s="18">
        <f>IF(F13=0%,0,E13*F13)</f>
        <v>0</v>
      </c>
      <c r="I13" s="1" t="s">
        <v>126</v>
      </c>
      <c r="K13" s="29"/>
      <c r="L13" s="289"/>
      <c r="M13" s="217"/>
      <c r="N13" s="185">
        <v>1</v>
      </c>
      <c r="O13" s="18">
        <f t="shared" ref="O13:O18" si="0">IF(N13=0%,0,L13*N13)</f>
        <v>0</v>
      </c>
    </row>
    <row r="14" spans="1:17" ht="15" customHeight="1" x14ac:dyDescent="0.25">
      <c r="B14" s="1" t="s">
        <v>99</v>
      </c>
      <c r="E14" s="289"/>
      <c r="F14" s="188">
        <v>1</v>
      </c>
      <c r="G14" s="18">
        <f>IF(F14=0%,0,E14*F14)</f>
        <v>0</v>
      </c>
      <c r="I14" s="4" t="s">
        <v>124</v>
      </c>
      <c r="J14" s="4"/>
      <c r="K14" s="4"/>
      <c r="L14" s="289"/>
      <c r="N14" s="185">
        <v>0</v>
      </c>
      <c r="O14" s="18">
        <f t="shared" si="0"/>
        <v>0</v>
      </c>
    </row>
    <row r="15" spans="1:17" ht="15" customHeight="1" thickBot="1" x14ac:dyDescent="0.3">
      <c r="B15" s="298" t="s">
        <v>84</v>
      </c>
      <c r="C15" s="41"/>
      <c r="D15" s="41"/>
      <c r="E15" s="290"/>
      <c r="F15" s="185">
        <v>1</v>
      </c>
      <c r="G15" s="18">
        <f>IF(F15=0%,0,E15*F15)</f>
        <v>0</v>
      </c>
      <c r="I15" s="4" t="s">
        <v>463</v>
      </c>
      <c r="J15" s="4"/>
      <c r="K15" s="4"/>
      <c r="L15" s="289"/>
      <c r="N15" s="185">
        <v>0</v>
      </c>
      <c r="O15" s="18">
        <f t="shared" si="0"/>
        <v>0</v>
      </c>
    </row>
    <row r="16" spans="1:17" ht="15" customHeight="1" x14ac:dyDescent="0.25">
      <c r="B16" s="2" t="s">
        <v>101</v>
      </c>
      <c r="E16" s="42">
        <f>SUM(E13:E15)</f>
        <v>0</v>
      </c>
      <c r="F16" s="178"/>
      <c r="G16" s="4"/>
      <c r="I16" s="4" t="s">
        <v>459</v>
      </c>
      <c r="J16" s="4"/>
      <c r="K16" s="4"/>
      <c r="L16" s="289"/>
      <c r="N16" s="185">
        <v>0</v>
      </c>
      <c r="O16" s="18">
        <f t="shared" si="0"/>
        <v>0</v>
      </c>
    </row>
    <row r="17" spans="2:18" ht="15" customHeight="1" x14ac:dyDescent="0.25">
      <c r="G17" s="178"/>
      <c r="H17" s="4"/>
      <c r="I17" s="4" t="s">
        <v>460</v>
      </c>
      <c r="J17" s="4"/>
      <c r="K17" s="4"/>
      <c r="L17" s="289"/>
      <c r="N17" s="185">
        <v>0</v>
      </c>
      <c r="O17" s="18">
        <f t="shared" si="0"/>
        <v>0</v>
      </c>
      <c r="P17" s="18"/>
      <c r="Q17" s="4"/>
      <c r="R17" s="4"/>
    </row>
    <row r="18" spans="2:18" ht="15" customHeight="1" thickBot="1" x14ac:dyDescent="0.3">
      <c r="B18" s="17" t="s">
        <v>122</v>
      </c>
      <c r="E18" s="39"/>
      <c r="F18" s="178"/>
      <c r="G18" s="4"/>
      <c r="I18" s="301" t="s">
        <v>51</v>
      </c>
      <c r="J18" s="41"/>
      <c r="K18" s="41"/>
      <c r="L18" s="290"/>
      <c r="M18" s="4"/>
      <c r="N18" s="185">
        <v>0</v>
      </c>
      <c r="O18" s="18">
        <f t="shared" si="0"/>
        <v>0</v>
      </c>
    </row>
    <row r="19" spans="2:18" ht="15" customHeight="1" x14ac:dyDescent="0.25">
      <c r="B19" s="51" t="s">
        <v>165</v>
      </c>
      <c r="E19" s="289"/>
      <c r="F19" s="185">
        <v>1</v>
      </c>
      <c r="G19" s="18">
        <f t="shared" ref="G19:G37" si="1">IF(F19=0%,0,E19*F19)</f>
        <v>0</v>
      </c>
      <c r="I19" s="53" t="s">
        <v>101</v>
      </c>
      <c r="L19" s="40">
        <f>SUM(L13:L18)</f>
        <v>0</v>
      </c>
      <c r="N19" s="133"/>
    </row>
    <row r="20" spans="2:18" ht="15" customHeight="1" x14ac:dyDescent="0.25">
      <c r="B20" s="52" t="s">
        <v>166</v>
      </c>
      <c r="E20" s="289"/>
      <c r="F20" s="185">
        <v>1</v>
      </c>
      <c r="G20" s="18">
        <f t="shared" si="1"/>
        <v>0</v>
      </c>
      <c r="I20" s="53"/>
      <c r="L20" s="40"/>
      <c r="N20" s="133"/>
    </row>
    <row r="21" spans="2:18" ht="15" customHeight="1" x14ac:dyDescent="0.25">
      <c r="B21" s="52" t="s">
        <v>167</v>
      </c>
      <c r="E21" s="289"/>
      <c r="F21" s="185">
        <v>1</v>
      </c>
      <c r="G21" s="18">
        <f t="shared" si="1"/>
        <v>0</v>
      </c>
      <c r="I21" s="218" t="s">
        <v>461</v>
      </c>
      <c r="J21" s="219"/>
      <c r="K21" s="219"/>
      <c r="L21" s="220">
        <f>L19+E68</f>
        <v>0</v>
      </c>
      <c r="N21" s="133"/>
    </row>
    <row r="22" spans="2:18" ht="15" customHeight="1" x14ac:dyDescent="0.25">
      <c r="B22" s="32" t="s">
        <v>168</v>
      </c>
      <c r="E22" s="289"/>
      <c r="F22" s="185">
        <v>1</v>
      </c>
      <c r="G22" s="18">
        <f t="shared" si="1"/>
        <v>0</v>
      </c>
      <c r="N22" s="189"/>
      <c r="O22" s="18"/>
    </row>
    <row r="23" spans="2:18" ht="15" customHeight="1" x14ac:dyDescent="0.25">
      <c r="B23" s="32" t="s">
        <v>169</v>
      </c>
      <c r="E23" s="289"/>
      <c r="F23" s="185">
        <v>1</v>
      </c>
      <c r="G23" s="18">
        <f t="shared" si="1"/>
        <v>0</v>
      </c>
      <c r="I23" s="17" t="s">
        <v>125</v>
      </c>
      <c r="N23" s="189"/>
      <c r="O23" s="18"/>
    </row>
    <row r="24" spans="2:18" ht="15" customHeight="1" thickBot="1" x14ac:dyDescent="0.3">
      <c r="B24" s="32" t="s">
        <v>170</v>
      </c>
      <c r="E24" s="289"/>
      <c r="F24" s="185">
        <v>1</v>
      </c>
      <c r="G24" s="18">
        <f t="shared" si="1"/>
        <v>0</v>
      </c>
      <c r="I24" s="41" t="s">
        <v>125</v>
      </c>
      <c r="J24" s="41"/>
      <c r="K24" s="41"/>
      <c r="L24" s="290">
        <f>0.15*SUM(L21,E38,E16)</f>
        <v>0</v>
      </c>
      <c r="M24" s="3"/>
      <c r="N24" s="185">
        <v>1</v>
      </c>
      <c r="O24" s="18">
        <f>IF(N24=0%,0,L24*N24)</f>
        <v>0</v>
      </c>
    </row>
    <row r="25" spans="2:18" ht="15" customHeight="1" x14ac:dyDescent="0.25">
      <c r="B25" s="43" t="s">
        <v>103</v>
      </c>
      <c r="E25" s="289"/>
      <c r="F25" s="185">
        <v>1</v>
      </c>
      <c r="G25" s="18">
        <f t="shared" si="1"/>
        <v>0</v>
      </c>
      <c r="I25" s="53" t="s">
        <v>101</v>
      </c>
      <c r="L25" s="40">
        <f>SUM(L24)</f>
        <v>0</v>
      </c>
      <c r="N25" s="189"/>
      <c r="O25" s="18"/>
    </row>
    <row r="26" spans="2:18" ht="15" customHeight="1" thickBot="1" x14ac:dyDescent="0.3">
      <c r="B26" s="52" t="s">
        <v>443</v>
      </c>
      <c r="C26" s="87">
        <f>IFERROR(E26/($E$38-$E$26-$E$27-$E$28-$E$29),0)</f>
        <v>0</v>
      </c>
      <c r="D26" s="523" t="str">
        <f>IF(C26&lt;=6%,"Within Range",IF(AND(Revenue!$C$46&lt;50,SUM($C$26:$C$28)&lt;=20%),"Within Range","Out of Range"))</f>
        <v>Within Range</v>
      </c>
      <c r="E26" s="289"/>
      <c r="F26" s="185">
        <v>1</v>
      </c>
      <c r="G26" s="18">
        <f t="shared" si="1"/>
        <v>0</v>
      </c>
      <c r="L26" s="18"/>
      <c r="N26" s="189"/>
      <c r="O26" s="2" t="s">
        <v>395</v>
      </c>
    </row>
    <row r="27" spans="2:18" ht="15" customHeight="1" thickBot="1" x14ac:dyDescent="0.3">
      <c r="B27" s="52" t="s">
        <v>444</v>
      </c>
      <c r="C27" s="87">
        <f>IFERROR(E27/($E$38-$E$27-$E$28-$E$29),0)</f>
        <v>0</v>
      </c>
      <c r="D27" s="523" t="str">
        <f>IF(C27&lt;=2%,"Within Range",IF(AND(Revenue!$C$46&lt;50,SUM($C$26:$C$28)&lt;=20%),"Within Range","Out of Range"))</f>
        <v>Within Range</v>
      </c>
      <c r="E27" s="289"/>
      <c r="F27" s="185">
        <v>1</v>
      </c>
      <c r="G27" s="18">
        <f t="shared" si="1"/>
        <v>0</v>
      </c>
      <c r="I27" s="30" t="s">
        <v>128</v>
      </c>
      <c r="J27" s="35"/>
      <c r="K27" s="35"/>
      <c r="L27" s="31">
        <f>SUM(E16,E38,E68,L19,L25)</f>
        <v>0</v>
      </c>
      <c r="N27" s="189"/>
      <c r="O27" s="15">
        <f>SUM(G13:G67,O13:O24)</f>
        <v>0</v>
      </c>
    </row>
    <row r="28" spans="2:18" ht="15" customHeight="1" x14ac:dyDescent="0.25">
      <c r="B28" s="52" t="s">
        <v>466</v>
      </c>
      <c r="C28" s="87">
        <f>IFERROR(E28/($E$38-$E$28-$E$29),0)</f>
        <v>0</v>
      </c>
      <c r="D28" s="523" t="str">
        <f>IF(C28&lt;=6%,"Within Range",IF(AND(Revenue!$C$46&lt;50,SUM($C$26:$C$28)&lt;=20%),"Within Range","Out of Range"))</f>
        <v>Within Range</v>
      </c>
      <c r="E28" s="289"/>
      <c r="F28" s="185">
        <v>1</v>
      </c>
      <c r="G28" s="18">
        <f t="shared" si="1"/>
        <v>0</v>
      </c>
    </row>
    <row r="29" spans="2:18" ht="15" customHeight="1" x14ac:dyDescent="0.3">
      <c r="B29" s="52" t="s">
        <v>445</v>
      </c>
      <c r="E29" s="289"/>
      <c r="F29" s="185">
        <v>1</v>
      </c>
      <c r="G29" s="18">
        <f t="shared" si="1"/>
        <v>0</v>
      </c>
      <c r="I29" s="535" t="s">
        <v>549</v>
      </c>
      <c r="J29" s="219"/>
      <c r="K29" s="219"/>
      <c r="L29" s="219"/>
    </row>
    <row r="30" spans="2:18" ht="15" customHeight="1" x14ac:dyDescent="0.25">
      <c r="B30" s="49" t="s">
        <v>511</v>
      </c>
      <c r="E30" s="289"/>
      <c r="F30" s="185">
        <v>1</v>
      </c>
      <c r="G30" s="18">
        <f t="shared" si="1"/>
        <v>0</v>
      </c>
      <c r="I30" s="17" t="s">
        <v>529</v>
      </c>
      <c r="J30" s="17"/>
      <c r="K30" s="17"/>
    </row>
    <row r="31" spans="2:18" ht="15" customHeight="1" x14ac:dyDescent="0.25">
      <c r="B31" s="49" t="s">
        <v>446</v>
      </c>
      <c r="E31" s="289"/>
      <c r="F31" s="185">
        <v>1</v>
      </c>
      <c r="G31" s="18">
        <f t="shared" si="1"/>
        <v>0</v>
      </c>
      <c r="I31" s="526" t="str">
        <f>IF(OR(Proforma!B68=0, ISBLANK(Proforma!B68)),"-",Proforma!B68)</f>
        <v>-</v>
      </c>
      <c r="J31" s="526"/>
      <c r="K31" s="526"/>
      <c r="L31" s="18">
        <f>Proforma!D68</f>
        <v>0</v>
      </c>
      <c r="P31" s="4"/>
      <c r="Q31" s="4"/>
    </row>
    <row r="32" spans="2:18" ht="15" customHeight="1" x14ac:dyDescent="0.25">
      <c r="B32" s="49" t="s">
        <v>447</v>
      </c>
      <c r="E32" s="289"/>
      <c r="F32" s="185">
        <v>1</v>
      </c>
      <c r="G32" s="18">
        <f t="shared" si="1"/>
        <v>0</v>
      </c>
    </row>
    <row r="33" spans="2:12" ht="15" customHeight="1" x14ac:dyDescent="0.25">
      <c r="B33" s="51" t="s">
        <v>454</v>
      </c>
      <c r="E33" s="289"/>
      <c r="F33" s="185">
        <v>1</v>
      </c>
      <c r="G33" s="18">
        <f t="shared" si="1"/>
        <v>0</v>
      </c>
      <c r="I33" s="17" t="s">
        <v>534</v>
      </c>
      <c r="J33" s="17"/>
      <c r="K33" s="17"/>
    </row>
    <row r="34" spans="2:12" ht="15" customHeight="1" x14ac:dyDescent="0.25">
      <c r="B34" s="51" t="s">
        <v>123</v>
      </c>
      <c r="E34" s="289"/>
      <c r="F34" s="185">
        <v>1</v>
      </c>
      <c r="G34" s="18">
        <f t="shared" si="1"/>
        <v>0</v>
      </c>
      <c r="I34" s="444" t="str">
        <f>IF(OR(Proforma!B75=0, ISBLANK(Proforma!B75)),"-",Proforma!B75)</f>
        <v>-</v>
      </c>
      <c r="J34" s="444"/>
      <c r="K34" s="444"/>
      <c r="L34" s="18">
        <f>Proforma!D75</f>
        <v>0</v>
      </c>
    </row>
    <row r="35" spans="2:12" ht="15" customHeight="1" x14ac:dyDescent="0.25">
      <c r="B35" s="4" t="s">
        <v>309</v>
      </c>
      <c r="E35" s="289"/>
      <c r="F35" s="185">
        <v>1</v>
      </c>
      <c r="G35" s="18">
        <f t="shared" si="1"/>
        <v>0</v>
      </c>
      <c r="I35" s="444" t="str">
        <f>IF(OR(Proforma!B76=0, ISBLANK(Proforma!B76)),"-",Proforma!B76)</f>
        <v>-</v>
      </c>
      <c r="J35" s="444"/>
      <c r="K35" s="444"/>
      <c r="L35" s="18">
        <f>Proforma!D76</f>
        <v>0</v>
      </c>
    </row>
    <row r="36" spans="2:12" ht="15" customHeight="1" x14ac:dyDescent="0.25">
      <c r="B36" s="299" t="s">
        <v>51</v>
      </c>
      <c r="C36" s="4"/>
      <c r="D36" s="4"/>
      <c r="E36" s="289"/>
      <c r="F36" s="185">
        <v>1</v>
      </c>
      <c r="G36" s="18">
        <f t="shared" si="1"/>
        <v>0</v>
      </c>
      <c r="I36" s="445" t="str">
        <f>IF(OR(Proforma!B77=0, ISBLANK(Proforma!B77)),"-",Proforma!B77)</f>
        <v>-</v>
      </c>
      <c r="J36" s="445"/>
      <c r="K36" s="445"/>
      <c r="L36" s="18">
        <f>Proforma!D77</f>
        <v>0</v>
      </c>
    </row>
    <row r="37" spans="2:12" ht="15" customHeight="1" thickBot="1" x14ac:dyDescent="0.3">
      <c r="B37" s="298" t="s">
        <v>51</v>
      </c>
      <c r="C37" s="41"/>
      <c r="D37" s="41"/>
      <c r="E37" s="290"/>
      <c r="F37" s="185">
        <v>1</v>
      </c>
      <c r="G37" s="18">
        <f t="shared" si="1"/>
        <v>0</v>
      </c>
      <c r="I37" s="524" t="str">
        <f>IF(OR(Proforma!B81=0, ISBLANK(Proforma!B81)),"-",Proforma!B81)</f>
        <v>-</v>
      </c>
      <c r="J37" s="524"/>
      <c r="K37" s="524"/>
      <c r="L37" s="18">
        <f>Proforma!D81</f>
        <v>0</v>
      </c>
    </row>
    <row r="38" spans="2:12" ht="15" customHeight="1" thickBot="1" x14ac:dyDescent="0.3">
      <c r="B38" s="53" t="s">
        <v>101</v>
      </c>
      <c r="E38" s="40">
        <f>SUM(E19:E37)</f>
        <v>0</v>
      </c>
      <c r="F38" s="278">
        <f>IFERROR((E38-E28-E27-E26)/(Revenue!C17),0)</f>
        <v>0</v>
      </c>
      <c r="G38" s="178"/>
      <c r="I38" s="525" t="str">
        <f>IF(OR(Proforma!B82=0, ISBLANK(Proforma!B82)),"-",Proforma!B82)</f>
        <v>-</v>
      </c>
      <c r="J38" s="525"/>
      <c r="K38" s="525"/>
      <c r="L38" s="571">
        <f>Proforma!D82</f>
        <v>0</v>
      </c>
    </row>
    <row r="39" spans="2:12" ht="15" customHeight="1" x14ac:dyDescent="0.25">
      <c r="B39" s="43"/>
      <c r="E39" s="18"/>
      <c r="F39" s="178"/>
      <c r="G39" s="4"/>
    </row>
    <row r="40" spans="2:12" ht="15" customHeight="1" x14ac:dyDescent="0.25">
      <c r="B40" s="17" t="s">
        <v>210</v>
      </c>
      <c r="C40" s="2"/>
      <c r="D40" s="2"/>
      <c r="E40" s="2"/>
      <c r="F40" s="186"/>
      <c r="G40" s="4"/>
      <c r="I40" s="17" t="s">
        <v>303</v>
      </c>
      <c r="J40" s="17"/>
      <c r="K40" s="17"/>
    </row>
    <row r="41" spans="2:12" ht="15" customHeight="1" x14ac:dyDescent="0.25">
      <c r="B41" s="49" t="s">
        <v>442</v>
      </c>
      <c r="C41" s="2"/>
      <c r="D41" s="2"/>
      <c r="E41" s="289"/>
      <c r="F41" s="185">
        <v>1</v>
      </c>
      <c r="G41" s="18">
        <f>IF(F41=0%,0,E41*F41)</f>
        <v>0</v>
      </c>
      <c r="I41" s="1" t="s">
        <v>127</v>
      </c>
      <c r="L41" s="18">
        <f>L67</f>
        <v>0</v>
      </c>
    </row>
    <row r="42" spans="2:12" ht="15" customHeight="1" x14ac:dyDescent="0.25">
      <c r="B42" s="49" t="s">
        <v>441</v>
      </c>
      <c r="E42" s="289"/>
      <c r="F42" s="185">
        <v>1</v>
      </c>
      <c r="G42" s="18">
        <f>IF(F42=0%,0,E42*F42)</f>
        <v>0</v>
      </c>
      <c r="I42" s="1" t="s">
        <v>131</v>
      </c>
      <c r="L42" s="310"/>
    </row>
    <row r="43" spans="2:12" ht="15" customHeight="1" x14ac:dyDescent="0.25">
      <c r="B43" s="52" t="s">
        <v>123</v>
      </c>
      <c r="E43" s="289"/>
      <c r="F43" s="185">
        <v>1</v>
      </c>
      <c r="G43" s="18">
        <f>IF(F43=0%,0,E43*F43)</f>
        <v>0</v>
      </c>
      <c r="I43" s="1" t="s">
        <v>2</v>
      </c>
      <c r="L43" s="310"/>
    </row>
    <row r="44" spans="2:12" ht="15" customHeight="1" thickBot="1" x14ac:dyDescent="0.3">
      <c r="B44" s="1" t="s">
        <v>146</v>
      </c>
      <c r="E44" s="289"/>
      <c r="F44" s="185"/>
      <c r="G44" s="18"/>
      <c r="I44" s="298" t="s">
        <v>51</v>
      </c>
      <c r="J44" s="298"/>
      <c r="K44" s="298"/>
      <c r="L44" s="290"/>
    </row>
    <row r="45" spans="2:12" ht="15" customHeight="1" thickBot="1" x14ac:dyDescent="0.3">
      <c r="B45" s="52" t="s">
        <v>456</v>
      </c>
      <c r="E45" s="289"/>
      <c r="F45" s="185">
        <v>1</v>
      </c>
      <c r="G45" s="18">
        <f t="shared" ref="G45:G67" si="2">IF(F45=0%,0,E45*F45)</f>
        <v>0</v>
      </c>
    </row>
    <row r="46" spans="2:12" ht="15" customHeight="1" thickBot="1" x14ac:dyDescent="0.3">
      <c r="B46" s="52" t="s">
        <v>440</v>
      </c>
      <c r="C46" s="2"/>
      <c r="D46" s="2"/>
      <c r="E46" s="289"/>
      <c r="F46" s="185">
        <v>1</v>
      </c>
      <c r="G46" s="18">
        <f t="shared" si="2"/>
        <v>0</v>
      </c>
      <c r="I46" s="30" t="s">
        <v>129</v>
      </c>
      <c r="J46" s="30"/>
      <c r="K46" s="30"/>
      <c r="L46" s="45">
        <f>SUM(L31:L44)</f>
        <v>0</v>
      </c>
    </row>
    <row r="47" spans="2:12" ht="15" customHeight="1" thickBot="1" x14ac:dyDescent="0.3">
      <c r="B47" s="52" t="s">
        <v>512</v>
      </c>
      <c r="E47" s="289"/>
      <c r="F47" s="185">
        <v>1</v>
      </c>
      <c r="G47" s="18">
        <f t="shared" si="2"/>
        <v>0</v>
      </c>
    </row>
    <row r="48" spans="2:12" ht="15" customHeight="1" x14ac:dyDescent="0.25">
      <c r="B48" s="52" t="s">
        <v>513</v>
      </c>
      <c r="E48" s="289"/>
      <c r="F48" s="185">
        <v>1</v>
      </c>
      <c r="G48" s="18">
        <f t="shared" si="2"/>
        <v>0</v>
      </c>
      <c r="I48" s="128" t="s">
        <v>130</v>
      </c>
      <c r="J48" s="128"/>
      <c r="K48" s="128"/>
      <c r="L48" s="131" t="str">
        <f>IF(L46=L27,"Balanced",IF(L46&gt;L27,"Surplus",IF(L46&lt;L27,"Gap","Check Numbers")))</f>
        <v>Balanced</v>
      </c>
    </row>
    <row r="49" spans="2:15" ht="15" customHeight="1" thickBot="1" x14ac:dyDescent="0.3">
      <c r="B49" s="52" t="s">
        <v>306</v>
      </c>
      <c r="E49" s="289"/>
      <c r="F49" s="185">
        <v>1</v>
      </c>
      <c r="G49" s="18">
        <f t="shared" si="2"/>
        <v>0</v>
      </c>
      <c r="I49" s="129" t="s">
        <v>305</v>
      </c>
      <c r="J49" s="129"/>
      <c r="K49" s="129"/>
      <c r="L49" s="130">
        <f>L46-L27</f>
        <v>0</v>
      </c>
    </row>
    <row r="50" spans="2:15" ht="15" customHeight="1" x14ac:dyDescent="0.25">
      <c r="B50" s="49" t="s">
        <v>448</v>
      </c>
      <c r="E50" s="289"/>
      <c r="F50" s="185">
        <v>1</v>
      </c>
      <c r="G50" s="18">
        <f t="shared" si="2"/>
        <v>0</v>
      </c>
    </row>
    <row r="51" spans="2:15" ht="15" customHeight="1" x14ac:dyDescent="0.25">
      <c r="B51" s="1" t="s">
        <v>449</v>
      </c>
      <c r="E51" s="289"/>
      <c r="F51" s="185">
        <v>1</v>
      </c>
      <c r="G51" s="18">
        <f t="shared" si="2"/>
        <v>0</v>
      </c>
      <c r="I51" s="17" t="s">
        <v>304</v>
      </c>
    </row>
    <row r="52" spans="2:15" ht="15" customHeight="1" x14ac:dyDescent="0.25">
      <c r="B52" s="52" t="s">
        <v>453</v>
      </c>
      <c r="E52" s="289"/>
      <c r="F52" s="185">
        <v>1</v>
      </c>
      <c r="G52" s="18">
        <f t="shared" si="2"/>
        <v>0</v>
      </c>
      <c r="I52" s="2" t="s">
        <v>544</v>
      </c>
      <c r="J52" s="459" t="s">
        <v>489</v>
      </c>
      <c r="K52" s="459" t="s">
        <v>177</v>
      </c>
      <c r="L52" s="540" t="s">
        <v>100</v>
      </c>
    </row>
    <row r="53" spans="2:15" ht="15" customHeight="1" x14ac:dyDescent="0.25">
      <c r="B53" s="1" t="s">
        <v>447</v>
      </c>
      <c r="E53" s="289"/>
      <c r="F53" s="185">
        <v>1</v>
      </c>
      <c r="G53" s="18">
        <f t="shared" si="2"/>
        <v>0</v>
      </c>
      <c r="I53" s="29" t="s">
        <v>558</v>
      </c>
      <c r="J53" s="538">
        <v>4.65E-2</v>
      </c>
      <c r="K53" s="539">
        <v>24</v>
      </c>
      <c r="L53" s="532"/>
      <c r="N53" s="531"/>
    </row>
    <row r="54" spans="2:15" ht="15" customHeight="1" x14ac:dyDescent="0.25">
      <c r="B54" s="4" t="s">
        <v>457</v>
      </c>
      <c r="E54" s="289"/>
      <c r="F54" s="185">
        <v>1</v>
      </c>
      <c r="G54" s="18">
        <f t="shared" si="2"/>
        <v>0</v>
      </c>
      <c r="I54" s="29" t="s">
        <v>559</v>
      </c>
      <c r="J54" s="538">
        <v>4.65E-2</v>
      </c>
      <c r="K54" s="539">
        <v>24</v>
      </c>
      <c r="L54" s="532"/>
    </row>
    <row r="55" spans="2:15" ht="15" customHeight="1" x14ac:dyDescent="0.25">
      <c r="B55" s="49" t="s">
        <v>171</v>
      </c>
      <c r="E55" s="289"/>
      <c r="F55" s="185">
        <v>1</v>
      </c>
      <c r="G55" s="18">
        <f t="shared" si="2"/>
        <v>0</v>
      </c>
      <c r="I55" s="29" t="s">
        <v>560</v>
      </c>
      <c r="J55" s="538">
        <v>4.65E-2</v>
      </c>
      <c r="K55" s="539">
        <v>24</v>
      </c>
      <c r="L55" s="532"/>
    </row>
    <row r="56" spans="2:15" ht="15" customHeight="1" x14ac:dyDescent="0.25">
      <c r="B56" s="52" t="s">
        <v>578</v>
      </c>
      <c r="E56" s="289"/>
      <c r="F56" s="185">
        <v>1</v>
      </c>
      <c r="G56" s="18">
        <f t="shared" si="2"/>
        <v>0</v>
      </c>
      <c r="I56" s="29"/>
      <c r="J56" s="538">
        <v>4.65E-2</v>
      </c>
      <c r="K56" s="539">
        <v>24</v>
      </c>
      <c r="L56" s="532"/>
    </row>
    <row r="57" spans="2:15" ht="15" customHeight="1" x14ac:dyDescent="0.25">
      <c r="B57" s="1" t="s">
        <v>451</v>
      </c>
      <c r="E57" s="289"/>
      <c r="F57" s="185">
        <v>0</v>
      </c>
      <c r="G57" s="18">
        <f t="shared" si="2"/>
        <v>0</v>
      </c>
      <c r="I57" s="29"/>
      <c r="J57" s="538">
        <v>4.65E-2</v>
      </c>
      <c r="K57" s="539">
        <v>24</v>
      </c>
      <c r="L57" s="532"/>
      <c r="N57" s="4"/>
      <c r="O57" s="4"/>
    </row>
    <row r="58" spans="2:15" ht="15" customHeight="1" x14ac:dyDescent="0.25">
      <c r="B58" s="1" t="s">
        <v>452</v>
      </c>
      <c r="E58" s="289"/>
      <c r="F58" s="185">
        <v>0</v>
      </c>
      <c r="G58" s="18">
        <f t="shared" si="2"/>
        <v>0</v>
      </c>
      <c r="I58" s="2" t="s">
        <v>101</v>
      </c>
      <c r="L58" s="18">
        <f>SUM(L53:L57)</f>
        <v>0</v>
      </c>
    </row>
    <row r="59" spans="2:15" ht="15" customHeight="1" x14ac:dyDescent="0.25">
      <c r="B59" s="1" t="s">
        <v>450</v>
      </c>
      <c r="E59" s="289"/>
      <c r="F59" s="185">
        <v>0</v>
      </c>
      <c r="G59" s="18">
        <f t="shared" si="2"/>
        <v>0</v>
      </c>
      <c r="K59" s="3"/>
    </row>
    <row r="60" spans="2:15" ht="15" customHeight="1" thickBot="1" x14ac:dyDescent="0.3">
      <c r="B60" s="1" t="s">
        <v>458</v>
      </c>
      <c r="E60" s="289"/>
      <c r="F60" s="185">
        <v>0</v>
      </c>
      <c r="G60" s="18">
        <f t="shared" si="2"/>
        <v>0</v>
      </c>
      <c r="K60" s="3"/>
    </row>
    <row r="61" spans="2:15" ht="15" customHeight="1" x14ac:dyDescent="0.25">
      <c r="B61" s="49" t="s">
        <v>307</v>
      </c>
      <c r="E61" s="289"/>
      <c r="F61" s="185">
        <v>1</v>
      </c>
      <c r="G61" s="18">
        <f t="shared" si="2"/>
        <v>0</v>
      </c>
      <c r="I61" s="182" t="s">
        <v>133</v>
      </c>
      <c r="J61" s="180"/>
      <c r="K61" s="180"/>
      <c r="L61" s="181"/>
    </row>
    <row r="62" spans="2:15" ht="15" customHeight="1" x14ac:dyDescent="0.25">
      <c r="B62" s="52" t="s">
        <v>308</v>
      </c>
      <c r="E62" s="289"/>
      <c r="F62" s="185">
        <v>1</v>
      </c>
      <c r="G62" s="18">
        <f t="shared" si="2"/>
        <v>0</v>
      </c>
      <c r="I62" s="527"/>
      <c r="J62" s="528" t="s">
        <v>393</v>
      </c>
      <c r="K62" s="529" t="s">
        <v>324</v>
      </c>
      <c r="L62" s="530" t="s">
        <v>394</v>
      </c>
    </row>
    <row r="63" spans="2:15" ht="15" customHeight="1" x14ac:dyDescent="0.25">
      <c r="B63" s="52" t="s">
        <v>310</v>
      </c>
      <c r="E63" s="289"/>
      <c r="F63" s="185">
        <v>1</v>
      </c>
      <c r="G63" s="18">
        <f t="shared" si="2"/>
        <v>0</v>
      </c>
      <c r="I63" s="155" t="s">
        <v>134</v>
      </c>
      <c r="J63" s="292"/>
      <c r="K63" s="293"/>
      <c r="L63" s="294">
        <f>J63*K63</f>
        <v>0</v>
      </c>
    </row>
    <row r="64" spans="2:15" ht="15" customHeight="1" x14ac:dyDescent="0.25">
      <c r="B64" s="300" t="s">
        <v>84</v>
      </c>
      <c r="E64" s="289"/>
      <c r="F64" s="185">
        <v>0</v>
      </c>
      <c r="G64" s="18">
        <f t="shared" si="2"/>
        <v>0</v>
      </c>
      <c r="I64" s="155" t="s">
        <v>135</v>
      </c>
      <c r="J64" s="292"/>
      <c r="K64" s="293"/>
      <c r="L64" s="294">
        <f>J64*K64</f>
        <v>0</v>
      </c>
    </row>
    <row r="65" spans="2:15" ht="15" customHeight="1" x14ac:dyDescent="0.25">
      <c r="B65" s="300" t="s">
        <v>84</v>
      </c>
      <c r="E65" s="289"/>
      <c r="F65" s="185">
        <v>0</v>
      </c>
      <c r="G65" s="18">
        <f t="shared" si="2"/>
        <v>0</v>
      </c>
      <c r="I65" s="155" t="s">
        <v>136</v>
      </c>
      <c r="J65" s="295"/>
      <c r="K65" s="296"/>
      <c r="L65" s="294">
        <f>J65*K65</f>
        <v>0</v>
      </c>
    </row>
    <row r="66" spans="2:15" ht="15" customHeight="1" thickBot="1" x14ac:dyDescent="0.3">
      <c r="B66" s="300" t="s">
        <v>84</v>
      </c>
      <c r="E66" s="289"/>
      <c r="F66" s="185">
        <v>0</v>
      </c>
      <c r="G66" s="18">
        <f t="shared" si="2"/>
        <v>0</v>
      </c>
      <c r="I66" s="184" t="s">
        <v>51</v>
      </c>
      <c r="J66" s="533"/>
      <c r="K66" s="533"/>
      <c r="L66" s="534">
        <f>J66*K66</f>
        <v>0</v>
      </c>
    </row>
    <row r="67" spans="2:15" ht="15" customHeight="1" thickBot="1" x14ac:dyDescent="0.3">
      <c r="B67" s="301" t="s">
        <v>51</v>
      </c>
      <c r="C67" s="41"/>
      <c r="D67" s="41"/>
      <c r="E67" s="290"/>
      <c r="F67" s="185">
        <v>0</v>
      </c>
      <c r="G67" s="18">
        <f t="shared" si="2"/>
        <v>0</v>
      </c>
      <c r="I67" s="184" t="s">
        <v>52</v>
      </c>
      <c r="J67" s="156"/>
      <c r="K67" s="156"/>
      <c r="L67" s="443">
        <f>SUM(L63:L66)</f>
        <v>0</v>
      </c>
    </row>
    <row r="68" spans="2:15" ht="15" customHeight="1" x14ac:dyDescent="0.25">
      <c r="B68" s="53" t="s">
        <v>101</v>
      </c>
      <c r="E68" s="40">
        <f>SUM(E41:E67)</f>
        <v>0</v>
      </c>
      <c r="F68" s="177"/>
      <c r="G68" s="18"/>
    </row>
    <row r="73" spans="2:15" x14ac:dyDescent="0.25">
      <c r="O73" s="18"/>
    </row>
    <row r="74" spans="2:15" x14ac:dyDescent="0.25">
      <c r="O74" s="18"/>
    </row>
    <row r="75" spans="2:15" x14ac:dyDescent="0.25">
      <c r="O75" s="18"/>
    </row>
    <row r="76" spans="2:15" x14ac:dyDescent="0.25">
      <c r="O76" s="18"/>
    </row>
    <row r="78" spans="2:15" x14ac:dyDescent="0.25">
      <c r="O78" s="18"/>
    </row>
    <row r="79" spans="2:15" x14ac:dyDescent="0.25">
      <c r="O79" s="18"/>
    </row>
    <row r="80" spans="2:15" x14ac:dyDescent="0.25">
      <c r="O80" s="18"/>
    </row>
    <row r="81" spans="15:17" x14ac:dyDescent="0.25">
      <c r="O81" s="18"/>
    </row>
    <row r="82" spans="15:17" x14ac:dyDescent="0.25">
      <c r="O82" s="18"/>
    </row>
    <row r="93" spans="15:17" x14ac:dyDescent="0.25">
      <c r="O93" s="177"/>
      <c r="P93" s="18"/>
    </row>
    <row r="96" spans="15:17" x14ac:dyDescent="0.25">
      <c r="Q96" s="18"/>
    </row>
    <row r="97" spans="1:17" x14ac:dyDescent="0.25">
      <c r="A97" s="631"/>
      <c r="Q97" s="18"/>
    </row>
    <row r="98" spans="1:17" x14ac:dyDescent="0.25">
      <c r="A98" s="631"/>
      <c r="Q98" s="18"/>
    </row>
    <row r="99" spans="1:17" x14ac:dyDescent="0.25">
      <c r="Q99" s="18"/>
    </row>
    <row r="100" spans="1:17" x14ac:dyDescent="0.25">
      <c r="Q100" s="18"/>
    </row>
    <row r="101" spans="1:17" x14ac:dyDescent="0.25">
      <c r="Q101" s="18"/>
    </row>
    <row r="104" spans="1:17" x14ac:dyDescent="0.25">
      <c r="O104" s="189"/>
      <c r="P104" s="18"/>
      <c r="Q104" s="2"/>
    </row>
    <row r="118" ht="14.25" customHeight="1" x14ac:dyDescent="0.25"/>
  </sheetData>
  <sheetProtection algorithmName="SHA-512" hashValue="2sVrfyATqUA/l8uIxILUQoFEkPc5FtawUpI3EP44J5c5zg3a7ckonzqodr4Tb1Bh1zp0PO9FIxpHRPU6EhmLLw==" saltValue="b5r4LfE34lCB5/m5I6cf1A==" spinCount="100000" sheet="1" objects="1" scenarios="1"/>
  <mergeCells count="2">
    <mergeCell ref="B5:C5"/>
    <mergeCell ref="A97:A98"/>
  </mergeCells>
  <conditionalFormatting sqref="D26:D28">
    <cfRule type="cellIs" dxfId="14" priority="3" operator="equal">
      <formula>"Out of Range"</formula>
    </cfRule>
    <cfRule type="cellIs" dxfId="13" priority="4" operator="equal">
      <formula>"Within Range"</formula>
    </cfRule>
  </conditionalFormatting>
  <pageMargins left="0.25" right="0.25" top="0.75" bottom="0.75" header="0.3" footer="0.3"/>
  <pageSetup scale="49" orientation="landscape" r:id="rId1"/>
  <colBreaks count="1" manualBreakCount="1">
    <brk id="7" max="8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S75"/>
  <sheetViews>
    <sheetView view="pageBreakPreview" zoomScaleNormal="90" zoomScaleSheetLayoutView="100" zoomScalePageLayoutView="90" workbookViewId="0">
      <pane xSplit="2" ySplit="7" topLeftCell="C8" activePane="bottomRight" state="frozen"/>
      <selection activeCell="C78" sqref="C78"/>
      <selection pane="topRight" activeCell="C78" sqref="C78"/>
      <selection pane="bottomLeft" activeCell="C78" sqref="C78"/>
      <selection pane="bottomRight" activeCell="C23" sqref="C23"/>
    </sheetView>
  </sheetViews>
  <sheetFormatPr defaultColWidth="8.85546875" defaultRowHeight="15" x14ac:dyDescent="0.25"/>
  <cols>
    <col min="1" max="1" width="8.85546875" style="1"/>
    <col min="2" max="2" width="38.85546875" style="1" customWidth="1"/>
    <col min="3" max="3" width="9.28515625" style="1" customWidth="1"/>
    <col min="4" max="6" width="7.42578125" style="1" customWidth="1"/>
    <col min="7" max="7" width="7.85546875" style="1" customWidth="1"/>
    <col min="8" max="8" width="15" style="1" bestFit="1" customWidth="1"/>
    <col min="9" max="37" width="14" style="1" bestFit="1" customWidth="1"/>
    <col min="38" max="16384" width="8.85546875" style="1"/>
  </cols>
  <sheetData>
    <row r="1" spans="1:45" ht="19.5" thickBot="1" x14ac:dyDescent="0.35">
      <c r="A1" s="27" t="s">
        <v>137</v>
      </c>
      <c r="C1" s="586" t="s">
        <v>14</v>
      </c>
      <c r="D1" s="587"/>
      <c r="E1" s="587"/>
      <c r="F1" s="587"/>
      <c r="G1" s="588"/>
    </row>
    <row r="2" spans="1:45" ht="15.75" thickBot="1" x14ac:dyDescent="0.3">
      <c r="A2" s="26" t="s">
        <v>141</v>
      </c>
      <c r="C2" s="553" t="str">
        <f>Revenue!B6</f>
        <v>Development</v>
      </c>
      <c r="D2" s="225"/>
      <c r="E2" s="636">
        <f>Revenue!C6</f>
        <v>0</v>
      </c>
      <c r="F2" s="636"/>
      <c r="G2" s="637"/>
    </row>
    <row r="3" spans="1:45" ht="15.75" thickBot="1" x14ac:dyDescent="0.3">
      <c r="A3" s="26" t="s">
        <v>82</v>
      </c>
      <c r="C3" s="553" t="str">
        <f>Revenue!B7</f>
        <v>Financing</v>
      </c>
      <c r="D3" s="225"/>
      <c r="E3" s="636">
        <f>Revenue!C7</f>
        <v>0</v>
      </c>
      <c r="F3" s="636"/>
      <c r="G3" s="637"/>
      <c r="AS3" s="1" t="s">
        <v>469</v>
      </c>
    </row>
    <row r="4" spans="1:45" ht="15.75" thickBot="1" x14ac:dyDescent="0.3">
      <c r="C4" s="553" t="str">
        <f>Revenue!B8</f>
        <v>Step</v>
      </c>
      <c r="D4" s="225"/>
      <c r="E4" s="636">
        <f>Revenue!C8</f>
        <v>0</v>
      </c>
      <c r="F4" s="636"/>
      <c r="G4" s="637"/>
      <c r="AS4" s="1" t="s">
        <v>470</v>
      </c>
    </row>
    <row r="5" spans="1:45" ht="15.75" thickBot="1" x14ac:dyDescent="0.3">
      <c r="C5" s="553" t="str">
        <f>Revenue!B9</f>
        <v>Submittal Date</v>
      </c>
      <c r="D5" s="225"/>
      <c r="E5" s="638" t="s">
        <v>516</v>
      </c>
      <c r="F5" s="638"/>
      <c r="G5" s="639"/>
    </row>
    <row r="7" spans="1:45" x14ac:dyDescent="0.25">
      <c r="B7" s="319" t="s">
        <v>144</v>
      </c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  <c r="T7" s="6">
        <v>13</v>
      </c>
      <c r="U7" s="6">
        <v>14</v>
      </c>
      <c r="V7" s="6">
        <v>15</v>
      </c>
      <c r="W7" s="6">
        <v>16</v>
      </c>
      <c r="X7" s="6">
        <v>17</v>
      </c>
      <c r="Y7" s="6">
        <v>18</v>
      </c>
      <c r="Z7" s="6">
        <v>19</v>
      </c>
      <c r="AA7" s="6">
        <v>20</v>
      </c>
      <c r="AB7" s="6">
        <v>21</v>
      </c>
      <c r="AC7" s="6">
        <v>22</v>
      </c>
      <c r="AD7" s="6">
        <v>23</v>
      </c>
      <c r="AE7" s="6">
        <v>24</v>
      </c>
      <c r="AF7" s="6">
        <v>25</v>
      </c>
      <c r="AG7" s="6">
        <v>26</v>
      </c>
      <c r="AH7" s="6">
        <v>27</v>
      </c>
      <c r="AI7" s="6">
        <v>28</v>
      </c>
      <c r="AJ7" s="6">
        <v>29</v>
      </c>
      <c r="AK7" s="6">
        <v>30</v>
      </c>
    </row>
    <row r="8" spans="1:45" x14ac:dyDescent="0.25">
      <c r="C8" s="633" t="s">
        <v>552</v>
      </c>
      <c r="D8" s="634"/>
      <c r="E8" s="634"/>
      <c r="F8" s="634"/>
      <c r="G8" s="635"/>
    </row>
    <row r="9" spans="1:45" x14ac:dyDescent="0.25">
      <c r="B9" s="57" t="s">
        <v>142</v>
      </c>
      <c r="C9" s="545">
        <v>1</v>
      </c>
      <c r="D9" s="546">
        <v>2</v>
      </c>
      <c r="E9" s="546">
        <v>3</v>
      </c>
      <c r="F9" s="546">
        <v>4</v>
      </c>
      <c r="G9" s="547" t="s">
        <v>551</v>
      </c>
    </row>
    <row r="10" spans="1:45" x14ac:dyDescent="0.25">
      <c r="B10" s="54" t="str">
        <f>Proforma!B14</f>
        <v>Gross: Market Rental Units</v>
      </c>
      <c r="C10" s="541">
        <v>0</v>
      </c>
      <c r="D10" s="541">
        <f>Proforma!L14</f>
        <v>0.02</v>
      </c>
      <c r="E10" s="541">
        <f>Proforma!M14</f>
        <v>0.02</v>
      </c>
      <c r="F10" s="541">
        <f>Proforma!N14</f>
        <v>0.02</v>
      </c>
      <c r="G10" s="541">
        <f>Proforma!O14</f>
        <v>0.02</v>
      </c>
      <c r="H10" s="18">
        <f>Proforma!H14</f>
        <v>0</v>
      </c>
      <c r="I10" s="18">
        <f>H10*(1+D$10)</f>
        <v>0</v>
      </c>
      <c r="J10" s="18">
        <f>I10*(1+E$10)</f>
        <v>0</v>
      </c>
      <c r="K10" s="18">
        <f>J10*(1+F$10)</f>
        <v>0</v>
      </c>
      <c r="L10" s="18">
        <f>K10*(1+$G10)</f>
        <v>0</v>
      </c>
      <c r="M10" s="18">
        <f t="shared" ref="M10:AK10" si="0">L10*(1+$G10)</f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</row>
    <row r="11" spans="1:45" x14ac:dyDescent="0.25">
      <c r="B11" s="54" t="str">
        <f>Proforma!B15</f>
        <v>Gross: Affordable Rental Units</v>
      </c>
      <c r="C11" s="541">
        <f>Proforma!K15</f>
        <v>0.02</v>
      </c>
      <c r="D11" s="541">
        <f>Proforma!L15</f>
        <v>0.02</v>
      </c>
      <c r="E11" s="541">
        <f>Proforma!M15</f>
        <v>0.02</v>
      </c>
      <c r="F11" s="541">
        <f>Proforma!N15</f>
        <v>0.02</v>
      </c>
      <c r="G11" s="541">
        <f>Proforma!O15</f>
        <v>0.02</v>
      </c>
      <c r="H11" s="18">
        <f>Proforma!H15</f>
        <v>0</v>
      </c>
      <c r="I11" s="18">
        <f>H11*(1+D11)</f>
        <v>0</v>
      </c>
      <c r="J11" s="18">
        <f>I11*(1+E11)</f>
        <v>0</v>
      </c>
      <c r="K11" s="18">
        <f>J11*(1+F11)</f>
        <v>0</v>
      </c>
      <c r="L11" s="18">
        <f>K11*(1+$G$11)</f>
        <v>0</v>
      </c>
      <c r="M11" s="18">
        <f t="shared" ref="M11:AK11" si="1">L11*(1+$G$11)</f>
        <v>0</v>
      </c>
      <c r="N11" s="18">
        <f t="shared" si="1"/>
        <v>0</v>
      </c>
      <c r="O11" s="18">
        <f t="shared" si="1"/>
        <v>0</v>
      </c>
      <c r="P11" s="18">
        <f t="shared" si="1"/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18">
        <f t="shared" si="1"/>
        <v>0</v>
      </c>
      <c r="AG11" s="18">
        <f t="shared" si="1"/>
        <v>0</v>
      </c>
      <c r="AH11" s="18">
        <f t="shared" si="1"/>
        <v>0</v>
      </c>
      <c r="AI11" s="18">
        <f t="shared" si="1"/>
        <v>0</v>
      </c>
      <c r="AJ11" s="18">
        <f t="shared" si="1"/>
        <v>0</v>
      </c>
      <c r="AK11" s="18">
        <f t="shared" si="1"/>
        <v>0</v>
      </c>
    </row>
    <row r="12" spans="1:45" x14ac:dyDescent="0.25">
      <c r="B12" s="54" t="str">
        <f>Proforma!B16</f>
        <v>Gross: Commercial</v>
      </c>
      <c r="C12" s="541">
        <f>Proforma!K16</f>
        <v>0.02</v>
      </c>
      <c r="D12" s="541">
        <f>Proforma!L16</f>
        <v>0.02</v>
      </c>
      <c r="E12" s="541">
        <f>Proforma!M16</f>
        <v>0.02</v>
      </c>
      <c r="F12" s="541">
        <f>Proforma!N16</f>
        <v>0.02</v>
      </c>
      <c r="G12" s="541">
        <f>Proforma!O16</f>
        <v>0.02</v>
      </c>
      <c r="H12" s="18">
        <f>Proforma!H16</f>
        <v>0</v>
      </c>
      <c r="I12" s="18">
        <f>H12*(1+D$12)</f>
        <v>0</v>
      </c>
      <c r="J12" s="18">
        <f>I12*(1+E$12)</f>
        <v>0</v>
      </c>
      <c r="K12" s="18">
        <f>J12*(1+F$12)</f>
        <v>0</v>
      </c>
      <c r="L12" s="18">
        <f t="shared" ref="L12:AK12" si="2">K12*(1+$G12)</f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8">
        <f t="shared" si="2"/>
        <v>0</v>
      </c>
      <c r="S12" s="18">
        <f t="shared" si="2"/>
        <v>0</v>
      </c>
      <c r="T12" s="18">
        <f t="shared" si="2"/>
        <v>0</v>
      </c>
      <c r="U12" s="18">
        <f t="shared" si="2"/>
        <v>0</v>
      </c>
      <c r="V12" s="18">
        <f t="shared" si="2"/>
        <v>0</v>
      </c>
      <c r="W12" s="18">
        <f t="shared" si="2"/>
        <v>0</v>
      </c>
      <c r="X12" s="18">
        <f t="shared" si="2"/>
        <v>0</v>
      </c>
      <c r="Y12" s="18">
        <f t="shared" si="2"/>
        <v>0</v>
      </c>
      <c r="Z12" s="18">
        <f t="shared" si="2"/>
        <v>0</v>
      </c>
      <c r="AA12" s="18">
        <f t="shared" si="2"/>
        <v>0</v>
      </c>
      <c r="AB12" s="18">
        <f t="shared" si="2"/>
        <v>0</v>
      </c>
      <c r="AC12" s="18">
        <f t="shared" si="2"/>
        <v>0</v>
      </c>
      <c r="AD12" s="18">
        <f t="shared" si="2"/>
        <v>0</v>
      </c>
      <c r="AE12" s="18">
        <f t="shared" si="2"/>
        <v>0</v>
      </c>
      <c r="AF12" s="18">
        <f t="shared" si="2"/>
        <v>0</v>
      </c>
      <c r="AG12" s="18">
        <f t="shared" si="2"/>
        <v>0</v>
      </c>
      <c r="AH12" s="18">
        <f t="shared" si="2"/>
        <v>0</v>
      </c>
      <c r="AI12" s="18">
        <f t="shared" si="2"/>
        <v>0</v>
      </c>
      <c r="AJ12" s="18">
        <f t="shared" si="2"/>
        <v>0</v>
      </c>
      <c r="AK12" s="18">
        <f t="shared" si="2"/>
        <v>0</v>
      </c>
    </row>
    <row r="13" spans="1:45" x14ac:dyDescent="0.25">
      <c r="B13" s="54" t="str">
        <f>Proforma!B17</f>
        <v>Gross: Non - Rental / Amenities</v>
      </c>
      <c r="C13" s="541">
        <f>Proforma!K17</f>
        <v>0.02</v>
      </c>
      <c r="D13" s="541">
        <f>Proforma!L17</f>
        <v>0.02</v>
      </c>
      <c r="E13" s="541">
        <f>Proforma!M17</f>
        <v>0.02</v>
      </c>
      <c r="F13" s="541">
        <f>Proforma!N17</f>
        <v>0.02</v>
      </c>
      <c r="G13" s="541">
        <f>Proforma!O17</f>
        <v>0.02</v>
      </c>
      <c r="H13" s="18">
        <f>Proforma!H17</f>
        <v>0</v>
      </c>
      <c r="I13" s="18">
        <f>H13*(1+D$13)</f>
        <v>0</v>
      </c>
      <c r="J13" s="18">
        <f>I13*(1+E$13)</f>
        <v>0</v>
      </c>
      <c r="K13" s="18">
        <f>J13*(1+F$13)</f>
        <v>0</v>
      </c>
      <c r="L13" s="18">
        <f t="shared" ref="L13:AK13" si="3">K13*(1+$G13)</f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0</v>
      </c>
      <c r="AI13" s="18">
        <f t="shared" si="3"/>
        <v>0</v>
      </c>
      <c r="AJ13" s="18">
        <f t="shared" si="3"/>
        <v>0</v>
      </c>
      <c r="AK13" s="18">
        <f t="shared" si="3"/>
        <v>0</v>
      </c>
    </row>
    <row r="14" spans="1:45" x14ac:dyDescent="0.25">
      <c r="B14" s="54" t="s">
        <v>313</v>
      </c>
      <c r="C14" s="542">
        <f>Proforma!C14</f>
        <v>7.0000000000000007E-2</v>
      </c>
      <c r="D14" s="542">
        <f>Proforma!D14</f>
        <v>7.0000000000000007E-2</v>
      </c>
      <c r="E14" s="542">
        <f>Proforma!E14</f>
        <v>7.0000000000000007E-2</v>
      </c>
      <c r="F14" s="542">
        <f>Proforma!F14</f>
        <v>7.0000000000000007E-2</v>
      </c>
      <c r="G14" s="542">
        <f>Proforma!G14</f>
        <v>7.0000000000000007E-2</v>
      </c>
      <c r="H14" s="115">
        <f>-H10*C$14</f>
        <v>0</v>
      </c>
      <c r="I14" s="115">
        <f>-I10*D$14</f>
        <v>0</v>
      </c>
      <c r="J14" s="115">
        <f>-J10*E$14</f>
        <v>0</v>
      </c>
      <c r="K14" s="115">
        <f>-K10*F$14</f>
        <v>0</v>
      </c>
      <c r="L14" s="18">
        <f>-L10*($G$14)</f>
        <v>0</v>
      </c>
      <c r="M14" s="18">
        <f t="shared" ref="M14:AK14" si="4">-M10*($G$14)</f>
        <v>0</v>
      </c>
      <c r="N14" s="18">
        <f t="shared" si="4"/>
        <v>0</v>
      </c>
      <c r="O14" s="18">
        <f t="shared" si="4"/>
        <v>0</v>
      </c>
      <c r="P14" s="18">
        <f t="shared" si="4"/>
        <v>0</v>
      </c>
      <c r="Q14" s="18">
        <f t="shared" si="4"/>
        <v>0</v>
      </c>
      <c r="R14" s="18">
        <f t="shared" si="4"/>
        <v>0</v>
      </c>
      <c r="S14" s="18">
        <f t="shared" si="4"/>
        <v>0</v>
      </c>
      <c r="T14" s="18">
        <f t="shared" si="4"/>
        <v>0</v>
      </c>
      <c r="U14" s="18">
        <f t="shared" si="4"/>
        <v>0</v>
      </c>
      <c r="V14" s="18">
        <f t="shared" si="4"/>
        <v>0</v>
      </c>
      <c r="W14" s="18">
        <f t="shared" si="4"/>
        <v>0</v>
      </c>
      <c r="X14" s="18">
        <f t="shared" si="4"/>
        <v>0</v>
      </c>
      <c r="Y14" s="18">
        <f t="shared" si="4"/>
        <v>0</v>
      </c>
      <c r="Z14" s="18">
        <f t="shared" si="4"/>
        <v>0</v>
      </c>
      <c r="AA14" s="18">
        <f t="shared" si="4"/>
        <v>0</v>
      </c>
      <c r="AB14" s="18">
        <f t="shared" si="4"/>
        <v>0</v>
      </c>
      <c r="AC14" s="18">
        <f t="shared" si="4"/>
        <v>0</v>
      </c>
      <c r="AD14" s="18">
        <f t="shared" si="4"/>
        <v>0</v>
      </c>
      <c r="AE14" s="18">
        <f t="shared" si="4"/>
        <v>0</v>
      </c>
      <c r="AF14" s="18">
        <f t="shared" si="4"/>
        <v>0</v>
      </c>
      <c r="AG14" s="18">
        <f t="shared" si="4"/>
        <v>0</v>
      </c>
      <c r="AH14" s="18">
        <f t="shared" si="4"/>
        <v>0</v>
      </c>
      <c r="AI14" s="18">
        <f t="shared" si="4"/>
        <v>0</v>
      </c>
      <c r="AJ14" s="18">
        <f t="shared" si="4"/>
        <v>0</v>
      </c>
      <c r="AK14" s="18">
        <f t="shared" si="4"/>
        <v>0</v>
      </c>
    </row>
    <row r="15" spans="1:45" x14ac:dyDescent="0.25">
      <c r="B15" s="54" t="s">
        <v>314</v>
      </c>
      <c r="C15" s="542">
        <f>Proforma!C15</f>
        <v>7.0000000000000007E-2</v>
      </c>
      <c r="D15" s="542">
        <f>Proforma!D15</f>
        <v>7.0000000000000007E-2</v>
      </c>
      <c r="E15" s="542">
        <f>Proforma!E15</f>
        <v>7.0000000000000007E-2</v>
      </c>
      <c r="F15" s="542">
        <f>Proforma!F15</f>
        <v>7.0000000000000007E-2</v>
      </c>
      <c r="G15" s="542">
        <f>Proforma!G15</f>
        <v>7.0000000000000007E-2</v>
      </c>
      <c r="H15" s="116">
        <f>-H11*C15</f>
        <v>0</v>
      </c>
      <c r="I15" s="116">
        <f>-I11*D15</f>
        <v>0</v>
      </c>
      <c r="J15" s="116">
        <f>-J11*E15</f>
        <v>0</v>
      </c>
      <c r="K15" s="116">
        <f>-K11*F15</f>
        <v>0</v>
      </c>
      <c r="L15" s="116">
        <f>-L11*$G$15</f>
        <v>0</v>
      </c>
      <c r="M15" s="116">
        <f>-M11*$G$15</f>
        <v>0</v>
      </c>
      <c r="N15" s="116">
        <f t="shared" ref="N15:AK15" si="5">-N11*$G$15</f>
        <v>0</v>
      </c>
      <c r="O15" s="116">
        <f t="shared" si="5"/>
        <v>0</v>
      </c>
      <c r="P15" s="116">
        <f t="shared" si="5"/>
        <v>0</v>
      </c>
      <c r="Q15" s="116">
        <f t="shared" si="5"/>
        <v>0</v>
      </c>
      <c r="R15" s="116">
        <f t="shared" si="5"/>
        <v>0</v>
      </c>
      <c r="S15" s="116">
        <f t="shared" si="5"/>
        <v>0</v>
      </c>
      <c r="T15" s="116">
        <f t="shared" si="5"/>
        <v>0</v>
      </c>
      <c r="U15" s="116">
        <f t="shared" si="5"/>
        <v>0</v>
      </c>
      <c r="V15" s="116">
        <f t="shared" si="5"/>
        <v>0</v>
      </c>
      <c r="W15" s="116">
        <f t="shared" si="5"/>
        <v>0</v>
      </c>
      <c r="X15" s="116">
        <f t="shared" si="5"/>
        <v>0</v>
      </c>
      <c r="Y15" s="116">
        <f t="shared" si="5"/>
        <v>0</v>
      </c>
      <c r="Z15" s="116">
        <f t="shared" si="5"/>
        <v>0</v>
      </c>
      <c r="AA15" s="116">
        <f t="shared" si="5"/>
        <v>0</v>
      </c>
      <c r="AB15" s="116">
        <f t="shared" si="5"/>
        <v>0</v>
      </c>
      <c r="AC15" s="116">
        <f t="shared" si="5"/>
        <v>0</v>
      </c>
      <c r="AD15" s="116">
        <f t="shared" si="5"/>
        <v>0</v>
      </c>
      <c r="AE15" s="116">
        <f t="shared" si="5"/>
        <v>0</v>
      </c>
      <c r="AF15" s="116">
        <f t="shared" si="5"/>
        <v>0</v>
      </c>
      <c r="AG15" s="116">
        <f t="shared" si="5"/>
        <v>0</v>
      </c>
      <c r="AH15" s="116">
        <f t="shared" si="5"/>
        <v>0</v>
      </c>
      <c r="AI15" s="116">
        <f t="shared" si="5"/>
        <v>0</v>
      </c>
      <c r="AJ15" s="116">
        <f t="shared" si="5"/>
        <v>0</v>
      </c>
      <c r="AK15" s="116">
        <f t="shared" si="5"/>
        <v>0</v>
      </c>
    </row>
    <row r="16" spans="1:45" x14ac:dyDescent="0.25">
      <c r="B16" s="54" t="s">
        <v>315</v>
      </c>
      <c r="C16" s="542">
        <f>Proforma!C16</f>
        <v>0.2</v>
      </c>
      <c r="D16" s="542">
        <f>Proforma!D16</f>
        <v>0.2</v>
      </c>
      <c r="E16" s="542">
        <f>Proforma!E16</f>
        <v>0.2</v>
      </c>
      <c r="F16" s="542">
        <f>Proforma!F16</f>
        <v>0.2</v>
      </c>
      <c r="G16" s="542">
        <f>Proforma!G16</f>
        <v>0.2</v>
      </c>
      <c r="H16" s="115">
        <f>-H12*C$16</f>
        <v>0</v>
      </c>
      <c r="I16" s="115">
        <f>-I12*D$16</f>
        <v>0</v>
      </c>
      <c r="J16" s="115">
        <f>-J12*E$16</f>
        <v>0</v>
      </c>
      <c r="K16" s="115">
        <f>-K12*F$16</f>
        <v>0</v>
      </c>
      <c r="L16" s="18">
        <f>-L12*($G$16)</f>
        <v>0</v>
      </c>
      <c r="M16" s="18">
        <f t="shared" ref="M16:AK16" si="6">-M12*($G$16)</f>
        <v>0</v>
      </c>
      <c r="N16" s="18">
        <f t="shared" si="6"/>
        <v>0</v>
      </c>
      <c r="O16" s="18">
        <f t="shared" si="6"/>
        <v>0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8">
        <f t="shared" si="6"/>
        <v>0</v>
      </c>
      <c r="W16" s="18">
        <f t="shared" si="6"/>
        <v>0</v>
      </c>
      <c r="X16" s="18">
        <f t="shared" si="6"/>
        <v>0</v>
      </c>
      <c r="Y16" s="18">
        <f t="shared" si="6"/>
        <v>0</v>
      </c>
      <c r="Z16" s="18">
        <f t="shared" si="6"/>
        <v>0</v>
      </c>
      <c r="AA16" s="18">
        <f t="shared" si="6"/>
        <v>0</v>
      </c>
      <c r="AB16" s="18">
        <f t="shared" si="6"/>
        <v>0</v>
      </c>
      <c r="AC16" s="18">
        <f t="shared" si="6"/>
        <v>0</v>
      </c>
      <c r="AD16" s="18">
        <f t="shared" si="6"/>
        <v>0</v>
      </c>
      <c r="AE16" s="18">
        <f t="shared" si="6"/>
        <v>0</v>
      </c>
      <c r="AF16" s="18">
        <f t="shared" si="6"/>
        <v>0</v>
      </c>
      <c r="AG16" s="18">
        <f t="shared" si="6"/>
        <v>0</v>
      </c>
      <c r="AH16" s="18">
        <f t="shared" si="6"/>
        <v>0</v>
      </c>
      <c r="AI16" s="18">
        <f t="shared" si="6"/>
        <v>0</v>
      </c>
      <c r="AJ16" s="18">
        <f t="shared" si="6"/>
        <v>0</v>
      </c>
      <c r="AK16" s="18">
        <f t="shared" si="6"/>
        <v>0</v>
      </c>
    </row>
    <row r="17" spans="1:37" x14ac:dyDescent="0.25">
      <c r="B17" s="78" t="s">
        <v>80</v>
      </c>
      <c r="C17" s="79"/>
      <c r="D17" s="79"/>
      <c r="E17" s="79"/>
      <c r="F17" s="79"/>
      <c r="G17" s="79"/>
      <c r="H17" s="80">
        <f t="shared" ref="H17:AK17" si="7">SUM(H10:H16)</f>
        <v>0</v>
      </c>
      <c r="I17" s="80">
        <f t="shared" si="7"/>
        <v>0</v>
      </c>
      <c r="J17" s="80">
        <f t="shared" si="7"/>
        <v>0</v>
      </c>
      <c r="K17" s="80">
        <f t="shared" si="7"/>
        <v>0</v>
      </c>
      <c r="L17" s="80">
        <f t="shared" si="7"/>
        <v>0</v>
      </c>
      <c r="M17" s="80">
        <f t="shared" si="7"/>
        <v>0</v>
      </c>
      <c r="N17" s="80">
        <f t="shared" si="7"/>
        <v>0</v>
      </c>
      <c r="O17" s="80">
        <f t="shared" si="7"/>
        <v>0</v>
      </c>
      <c r="P17" s="80">
        <f t="shared" si="7"/>
        <v>0</v>
      </c>
      <c r="Q17" s="80">
        <f t="shared" si="7"/>
        <v>0</v>
      </c>
      <c r="R17" s="80">
        <f t="shared" si="7"/>
        <v>0</v>
      </c>
      <c r="S17" s="80">
        <f t="shared" si="7"/>
        <v>0</v>
      </c>
      <c r="T17" s="80">
        <f t="shared" si="7"/>
        <v>0</v>
      </c>
      <c r="U17" s="80">
        <f t="shared" si="7"/>
        <v>0</v>
      </c>
      <c r="V17" s="80">
        <f t="shared" si="7"/>
        <v>0</v>
      </c>
      <c r="W17" s="80">
        <f t="shared" si="7"/>
        <v>0</v>
      </c>
      <c r="X17" s="80">
        <f t="shared" si="7"/>
        <v>0</v>
      </c>
      <c r="Y17" s="80">
        <f t="shared" si="7"/>
        <v>0</v>
      </c>
      <c r="Z17" s="80">
        <f t="shared" si="7"/>
        <v>0</v>
      </c>
      <c r="AA17" s="80">
        <f t="shared" si="7"/>
        <v>0</v>
      </c>
      <c r="AB17" s="80">
        <f t="shared" si="7"/>
        <v>0</v>
      </c>
      <c r="AC17" s="80">
        <f t="shared" si="7"/>
        <v>0</v>
      </c>
      <c r="AD17" s="80">
        <f t="shared" si="7"/>
        <v>0</v>
      </c>
      <c r="AE17" s="80">
        <f t="shared" si="7"/>
        <v>0</v>
      </c>
      <c r="AF17" s="80">
        <f t="shared" si="7"/>
        <v>0</v>
      </c>
      <c r="AG17" s="80">
        <f t="shared" si="7"/>
        <v>0</v>
      </c>
      <c r="AH17" s="80">
        <f t="shared" si="7"/>
        <v>0</v>
      </c>
      <c r="AI17" s="80">
        <f t="shared" si="7"/>
        <v>0</v>
      </c>
      <c r="AJ17" s="80">
        <f t="shared" si="7"/>
        <v>0</v>
      </c>
      <c r="AK17" s="80">
        <f t="shared" si="7"/>
        <v>0</v>
      </c>
    </row>
    <row r="18" spans="1:37" x14ac:dyDescent="0.25">
      <c r="B18" s="55"/>
      <c r="C18" s="6"/>
      <c r="D18" s="6"/>
      <c r="E18" s="6"/>
      <c r="F18" s="6"/>
      <c r="G18" s="6"/>
    </row>
    <row r="19" spans="1:37" x14ac:dyDescent="0.25">
      <c r="B19" s="57" t="s">
        <v>172</v>
      </c>
      <c r="C19" s="6"/>
      <c r="D19" s="6"/>
      <c r="E19" s="6"/>
      <c r="F19" s="6"/>
      <c r="G19" s="6"/>
    </row>
    <row r="20" spans="1:37" x14ac:dyDescent="0.25">
      <c r="B20" s="54" t="str">
        <f>Proforma!B26</f>
        <v>Administrative</v>
      </c>
      <c r="C20" s="543">
        <f>Proforma!K26</f>
        <v>0.03</v>
      </c>
      <c r="D20" s="543">
        <f>Proforma!L26</f>
        <v>0.03</v>
      </c>
      <c r="E20" s="543">
        <f>Proforma!M26</f>
        <v>0.03</v>
      </c>
      <c r="F20" s="543">
        <f>Proforma!N26</f>
        <v>0.03</v>
      </c>
      <c r="G20" s="543">
        <f>Proforma!O26</f>
        <v>0.03</v>
      </c>
      <c r="H20" s="18">
        <f>Proforma!H36</f>
        <v>0</v>
      </c>
      <c r="I20" s="18">
        <f>H20*(1+D$20)</f>
        <v>0</v>
      </c>
      <c r="J20" s="18">
        <f>I20*(1+E$20)</f>
        <v>0</v>
      </c>
      <c r="K20" s="18">
        <f>J20*(1+F$20)</f>
        <v>0</v>
      </c>
      <c r="L20" s="18">
        <f>K20*(1+$G20)</f>
        <v>0</v>
      </c>
      <c r="M20" s="18">
        <f t="shared" ref="M20:AK20" si="8">L20*(1+$G20)</f>
        <v>0</v>
      </c>
      <c r="N20" s="18">
        <f t="shared" si="8"/>
        <v>0</v>
      </c>
      <c r="O20" s="18">
        <f t="shared" si="8"/>
        <v>0</v>
      </c>
      <c r="P20" s="18">
        <f t="shared" si="8"/>
        <v>0</v>
      </c>
      <c r="Q20" s="18">
        <f t="shared" si="8"/>
        <v>0</v>
      </c>
      <c r="R20" s="18">
        <f t="shared" si="8"/>
        <v>0</v>
      </c>
      <c r="S20" s="18">
        <f t="shared" si="8"/>
        <v>0</v>
      </c>
      <c r="T20" s="18">
        <f t="shared" si="8"/>
        <v>0</v>
      </c>
      <c r="U20" s="18">
        <f t="shared" si="8"/>
        <v>0</v>
      </c>
      <c r="V20" s="18">
        <f t="shared" si="8"/>
        <v>0</v>
      </c>
      <c r="W20" s="18">
        <f t="shared" si="8"/>
        <v>0</v>
      </c>
      <c r="X20" s="18">
        <f t="shared" si="8"/>
        <v>0</v>
      </c>
      <c r="Y20" s="18">
        <f t="shared" si="8"/>
        <v>0</v>
      </c>
      <c r="Z20" s="18">
        <f t="shared" si="8"/>
        <v>0</v>
      </c>
      <c r="AA20" s="18">
        <f t="shared" si="8"/>
        <v>0</v>
      </c>
      <c r="AB20" s="18">
        <f t="shared" si="8"/>
        <v>0</v>
      </c>
      <c r="AC20" s="18">
        <f t="shared" si="8"/>
        <v>0</v>
      </c>
      <c r="AD20" s="18">
        <f t="shared" si="8"/>
        <v>0</v>
      </c>
      <c r="AE20" s="18">
        <f t="shared" si="8"/>
        <v>0</v>
      </c>
      <c r="AF20" s="18">
        <f t="shared" si="8"/>
        <v>0</v>
      </c>
      <c r="AG20" s="18">
        <f t="shared" si="8"/>
        <v>0</v>
      </c>
      <c r="AH20" s="18">
        <f t="shared" si="8"/>
        <v>0</v>
      </c>
      <c r="AI20" s="18">
        <f t="shared" si="8"/>
        <v>0</v>
      </c>
      <c r="AJ20" s="18">
        <f t="shared" si="8"/>
        <v>0</v>
      </c>
      <c r="AK20" s="18">
        <f t="shared" si="8"/>
        <v>0</v>
      </c>
    </row>
    <row r="21" spans="1:37" x14ac:dyDescent="0.25">
      <c r="B21" s="54" t="str">
        <f>Proforma!B38</f>
        <v>Maintenance</v>
      </c>
      <c r="C21" s="543">
        <f>Proforma!K38</f>
        <v>0.03</v>
      </c>
      <c r="D21" s="543">
        <f>Proforma!L38</f>
        <v>0.03</v>
      </c>
      <c r="E21" s="543">
        <f>Proforma!M38</f>
        <v>0.03</v>
      </c>
      <c r="F21" s="543">
        <f>Proforma!N38</f>
        <v>0.03</v>
      </c>
      <c r="G21" s="543">
        <f>Proforma!O38</f>
        <v>0.03</v>
      </c>
      <c r="H21" s="18">
        <f>Proforma!H46</f>
        <v>0</v>
      </c>
      <c r="I21" s="18">
        <f>H21*(1+D$21)</f>
        <v>0</v>
      </c>
      <c r="J21" s="18">
        <f>I21*(1+E$21)</f>
        <v>0</v>
      </c>
      <c r="K21" s="18">
        <f>J21*(1+F$21)</f>
        <v>0</v>
      </c>
      <c r="L21" s="18">
        <f>K21*(1+$G$21)</f>
        <v>0</v>
      </c>
      <c r="M21" s="18">
        <f t="shared" ref="M21:AK21" si="9">L21*(1+$G$21)</f>
        <v>0</v>
      </c>
      <c r="N21" s="18">
        <f t="shared" si="9"/>
        <v>0</v>
      </c>
      <c r="O21" s="18">
        <f t="shared" si="9"/>
        <v>0</v>
      </c>
      <c r="P21" s="18">
        <f t="shared" si="9"/>
        <v>0</v>
      </c>
      <c r="Q21" s="18">
        <f t="shared" si="9"/>
        <v>0</v>
      </c>
      <c r="R21" s="18">
        <f t="shared" si="9"/>
        <v>0</v>
      </c>
      <c r="S21" s="18">
        <f t="shared" si="9"/>
        <v>0</v>
      </c>
      <c r="T21" s="18">
        <f t="shared" si="9"/>
        <v>0</v>
      </c>
      <c r="U21" s="18">
        <f t="shared" si="9"/>
        <v>0</v>
      </c>
      <c r="V21" s="18">
        <f t="shared" si="9"/>
        <v>0</v>
      </c>
      <c r="W21" s="18">
        <f t="shared" si="9"/>
        <v>0</v>
      </c>
      <c r="X21" s="18">
        <f t="shared" si="9"/>
        <v>0</v>
      </c>
      <c r="Y21" s="18">
        <f t="shared" si="9"/>
        <v>0</v>
      </c>
      <c r="Z21" s="18">
        <f t="shared" si="9"/>
        <v>0</v>
      </c>
      <c r="AA21" s="18">
        <f t="shared" si="9"/>
        <v>0</v>
      </c>
      <c r="AB21" s="18">
        <f t="shared" si="9"/>
        <v>0</v>
      </c>
      <c r="AC21" s="18">
        <f t="shared" si="9"/>
        <v>0</v>
      </c>
      <c r="AD21" s="18">
        <f t="shared" si="9"/>
        <v>0</v>
      </c>
      <c r="AE21" s="18">
        <f t="shared" si="9"/>
        <v>0</v>
      </c>
      <c r="AF21" s="18">
        <f t="shared" si="9"/>
        <v>0</v>
      </c>
      <c r="AG21" s="18">
        <f t="shared" si="9"/>
        <v>0</v>
      </c>
      <c r="AH21" s="18">
        <f t="shared" si="9"/>
        <v>0</v>
      </c>
      <c r="AI21" s="18">
        <f t="shared" si="9"/>
        <v>0</v>
      </c>
      <c r="AJ21" s="18">
        <f t="shared" si="9"/>
        <v>0</v>
      </c>
      <c r="AK21" s="18">
        <f t="shared" si="9"/>
        <v>0</v>
      </c>
    </row>
    <row r="22" spans="1:37" x14ac:dyDescent="0.25">
      <c r="B22" s="54" t="str">
        <f>Proforma!B48</f>
        <v>Operating</v>
      </c>
      <c r="C22" s="543">
        <f>Proforma!K48</f>
        <v>0.03</v>
      </c>
      <c r="D22" s="543">
        <f>Proforma!L48</f>
        <v>0.03</v>
      </c>
      <c r="E22" s="543">
        <f>Proforma!M48</f>
        <v>0.03</v>
      </c>
      <c r="F22" s="543">
        <f>Proforma!N48</f>
        <v>0.03</v>
      </c>
      <c r="G22" s="543">
        <f>Proforma!O48</f>
        <v>0.03</v>
      </c>
      <c r="H22" s="18">
        <f>Proforma!H57</f>
        <v>0</v>
      </c>
      <c r="I22" s="18">
        <f>H22*(1+D$22)</f>
        <v>0</v>
      </c>
      <c r="J22" s="18">
        <f>I22*(1+E$22)</f>
        <v>0</v>
      </c>
      <c r="K22" s="18">
        <f>J22*(1+F$22)</f>
        <v>0</v>
      </c>
      <c r="L22" s="18">
        <f>K22*(1+$G$22)</f>
        <v>0</v>
      </c>
      <c r="M22" s="18">
        <f>L22*(1+$G$22)</f>
        <v>0</v>
      </c>
      <c r="N22" s="18">
        <f>M22*(1+$G$22)</f>
        <v>0</v>
      </c>
      <c r="O22" s="18">
        <f t="shared" ref="O22:AK22" si="10">N22*(1+$G$22)</f>
        <v>0</v>
      </c>
      <c r="P22" s="18">
        <f t="shared" si="10"/>
        <v>0</v>
      </c>
      <c r="Q22" s="18">
        <f t="shared" si="10"/>
        <v>0</v>
      </c>
      <c r="R22" s="18">
        <f t="shared" si="10"/>
        <v>0</v>
      </c>
      <c r="S22" s="18">
        <f t="shared" si="10"/>
        <v>0</v>
      </c>
      <c r="T22" s="18">
        <f t="shared" si="10"/>
        <v>0</v>
      </c>
      <c r="U22" s="18">
        <f t="shared" si="10"/>
        <v>0</v>
      </c>
      <c r="V22" s="18">
        <f t="shared" si="10"/>
        <v>0</v>
      </c>
      <c r="W22" s="18">
        <f t="shared" si="10"/>
        <v>0</v>
      </c>
      <c r="X22" s="18">
        <f t="shared" si="10"/>
        <v>0</v>
      </c>
      <c r="Y22" s="18">
        <f t="shared" si="10"/>
        <v>0</v>
      </c>
      <c r="Z22" s="18">
        <f t="shared" si="10"/>
        <v>0</v>
      </c>
      <c r="AA22" s="18">
        <f t="shared" si="10"/>
        <v>0</v>
      </c>
      <c r="AB22" s="18">
        <f t="shared" si="10"/>
        <v>0</v>
      </c>
      <c r="AC22" s="18">
        <f t="shared" si="10"/>
        <v>0</v>
      </c>
      <c r="AD22" s="18">
        <f t="shared" si="10"/>
        <v>0</v>
      </c>
      <c r="AE22" s="18">
        <f t="shared" si="10"/>
        <v>0</v>
      </c>
      <c r="AF22" s="18">
        <f t="shared" si="10"/>
        <v>0</v>
      </c>
      <c r="AG22" s="18">
        <f t="shared" si="10"/>
        <v>0</v>
      </c>
      <c r="AH22" s="18">
        <f t="shared" si="10"/>
        <v>0</v>
      </c>
      <c r="AI22" s="18">
        <f t="shared" si="10"/>
        <v>0</v>
      </c>
      <c r="AJ22" s="18">
        <f t="shared" si="10"/>
        <v>0</v>
      </c>
      <c r="AK22" s="18">
        <f t="shared" si="10"/>
        <v>0</v>
      </c>
    </row>
    <row r="23" spans="1:37" x14ac:dyDescent="0.25">
      <c r="B23" s="54" t="s">
        <v>462</v>
      </c>
      <c r="C23" s="302"/>
      <c r="D23" s="302"/>
      <c r="E23" s="302"/>
      <c r="F23" s="302"/>
      <c r="G23" s="302"/>
      <c r="H23" s="303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</row>
    <row r="24" spans="1:37" x14ac:dyDescent="0.25">
      <c r="B24" s="78" t="s">
        <v>316</v>
      </c>
      <c r="C24" s="84"/>
      <c r="D24" s="84"/>
      <c r="E24" s="84"/>
      <c r="F24" s="84"/>
      <c r="G24" s="84"/>
      <c r="H24" s="80">
        <f>SUM(H20:H23)</f>
        <v>0</v>
      </c>
      <c r="I24" s="80">
        <f t="shared" ref="I24:AK24" si="11">SUM(I20:I23)</f>
        <v>0</v>
      </c>
      <c r="J24" s="80">
        <f t="shared" si="11"/>
        <v>0</v>
      </c>
      <c r="K24" s="80">
        <f t="shared" si="11"/>
        <v>0</v>
      </c>
      <c r="L24" s="80">
        <f t="shared" si="11"/>
        <v>0</v>
      </c>
      <c r="M24" s="80">
        <f t="shared" si="11"/>
        <v>0</v>
      </c>
      <c r="N24" s="80">
        <f t="shared" si="11"/>
        <v>0</v>
      </c>
      <c r="O24" s="80">
        <f t="shared" si="11"/>
        <v>0</v>
      </c>
      <c r="P24" s="80">
        <f t="shared" si="11"/>
        <v>0</v>
      </c>
      <c r="Q24" s="80">
        <f t="shared" si="11"/>
        <v>0</v>
      </c>
      <c r="R24" s="80">
        <f t="shared" si="11"/>
        <v>0</v>
      </c>
      <c r="S24" s="80">
        <f t="shared" si="11"/>
        <v>0</v>
      </c>
      <c r="T24" s="80">
        <f t="shared" si="11"/>
        <v>0</v>
      </c>
      <c r="U24" s="80">
        <f t="shared" si="11"/>
        <v>0</v>
      </c>
      <c r="V24" s="80">
        <f t="shared" si="11"/>
        <v>0</v>
      </c>
      <c r="W24" s="80">
        <f t="shared" si="11"/>
        <v>0</v>
      </c>
      <c r="X24" s="80">
        <f t="shared" si="11"/>
        <v>0</v>
      </c>
      <c r="Y24" s="80">
        <f t="shared" si="11"/>
        <v>0</v>
      </c>
      <c r="Z24" s="80">
        <f t="shared" si="11"/>
        <v>0</v>
      </c>
      <c r="AA24" s="80">
        <f t="shared" si="11"/>
        <v>0</v>
      </c>
      <c r="AB24" s="80">
        <f t="shared" si="11"/>
        <v>0</v>
      </c>
      <c r="AC24" s="80">
        <f t="shared" si="11"/>
        <v>0</v>
      </c>
      <c r="AD24" s="80">
        <f t="shared" si="11"/>
        <v>0</v>
      </c>
      <c r="AE24" s="80">
        <f t="shared" si="11"/>
        <v>0</v>
      </c>
      <c r="AF24" s="80">
        <f t="shared" si="11"/>
        <v>0</v>
      </c>
      <c r="AG24" s="80">
        <f t="shared" si="11"/>
        <v>0</v>
      </c>
      <c r="AH24" s="80">
        <f t="shared" si="11"/>
        <v>0</v>
      </c>
      <c r="AI24" s="80">
        <f t="shared" si="11"/>
        <v>0</v>
      </c>
      <c r="AJ24" s="80">
        <f t="shared" si="11"/>
        <v>0</v>
      </c>
      <c r="AK24" s="80">
        <f t="shared" si="11"/>
        <v>0</v>
      </c>
    </row>
    <row r="25" spans="1:37" x14ac:dyDescent="0.25">
      <c r="B25" s="59"/>
      <c r="G25" s="1" t="s">
        <v>483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</row>
    <row r="26" spans="1:37" x14ac:dyDescent="0.25">
      <c r="B26" s="57" t="str">
        <f>Proforma!B59</f>
        <v>Replacement Reserve</v>
      </c>
      <c r="C26" s="87"/>
      <c r="D26" s="87"/>
      <c r="E26" s="87"/>
      <c r="F26" s="87"/>
      <c r="G26" s="544">
        <v>0.03</v>
      </c>
      <c r="H26" s="18">
        <f>Proforma!H59</f>
        <v>0</v>
      </c>
      <c r="I26" s="18">
        <f>H26*(1+$G$26)</f>
        <v>0</v>
      </c>
      <c r="J26" s="18">
        <f>I26*(1+$G$26)</f>
        <v>0</v>
      </c>
      <c r="K26" s="18">
        <f>J26*(1+$G$26)</f>
        <v>0</v>
      </c>
      <c r="L26" s="18">
        <f>K26*(1+$G$26)</f>
        <v>0</v>
      </c>
      <c r="M26" s="18">
        <f t="shared" ref="M26:AK26" si="12">L26*(1+$G$26)</f>
        <v>0</v>
      </c>
      <c r="N26" s="18">
        <f t="shared" si="12"/>
        <v>0</v>
      </c>
      <c r="O26" s="18">
        <f t="shared" si="12"/>
        <v>0</v>
      </c>
      <c r="P26" s="18">
        <f t="shared" si="12"/>
        <v>0</v>
      </c>
      <c r="Q26" s="18">
        <f t="shared" si="12"/>
        <v>0</v>
      </c>
      <c r="R26" s="18">
        <f t="shared" si="12"/>
        <v>0</v>
      </c>
      <c r="S26" s="18">
        <f t="shared" si="12"/>
        <v>0</v>
      </c>
      <c r="T26" s="18">
        <f t="shared" si="12"/>
        <v>0</v>
      </c>
      <c r="U26" s="18">
        <f t="shared" si="12"/>
        <v>0</v>
      </c>
      <c r="V26" s="18">
        <f t="shared" si="12"/>
        <v>0</v>
      </c>
      <c r="W26" s="18">
        <f t="shared" si="12"/>
        <v>0</v>
      </c>
      <c r="X26" s="18">
        <f t="shared" si="12"/>
        <v>0</v>
      </c>
      <c r="Y26" s="18">
        <f t="shared" si="12"/>
        <v>0</v>
      </c>
      <c r="Z26" s="18">
        <f t="shared" si="12"/>
        <v>0</v>
      </c>
      <c r="AA26" s="18">
        <f t="shared" si="12"/>
        <v>0</v>
      </c>
      <c r="AB26" s="18">
        <f t="shared" si="12"/>
        <v>0</v>
      </c>
      <c r="AC26" s="18">
        <f t="shared" si="12"/>
        <v>0</v>
      </c>
      <c r="AD26" s="18">
        <f t="shared" si="12"/>
        <v>0</v>
      </c>
      <c r="AE26" s="18">
        <f t="shared" si="12"/>
        <v>0</v>
      </c>
      <c r="AF26" s="18">
        <f t="shared" si="12"/>
        <v>0</v>
      </c>
      <c r="AG26" s="18">
        <f t="shared" si="12"/>
        <v>0</v>
      </c>
      <c r="AH26" s="18">
        <f t="shared" si="12"/>
        <v>0</v>
      </c>
      <c r="AI26" s="18">
        <f t="shared" si="12"/>
        <v>0</v>
      </c>
      <c r="AJ26" s="18">
        <f t="shared" si="12"/>
        <v>0</v>
      </c>
      <c r="AK26" s="18">
        <f t="shared" si="12"/>
        <v>0</v>
      </c>
    </row>
    <row r="27" spans="1:37" x14ac:dyDescent="0.25">
      <c r="B27" s="78" t="s">
        <v>214</v>
      </c>
      <c r="C27" s="84"/>
      <c r="D27" s="84"/>
      <c r="E27" s="84"/>
      <c r="F27" s="84"/>
      <c r="G27" s="84"/>
      <c r="H27" s="80">
        <f t="shared" ref="H27:AK27" si="13">SUM(H26:H26)</f>
        <v>0</v>
      </c>
      <c r="I27" s="80">
        <f t="shared" si="13"/>
        <v>0</v>
      </c>
      <c r="J27" s="80">
        <f t="shared" si="13"/>
        <v>0</v>
      </c>
      <c r="K27" s="80">
        <f t="shared" si="13"/>
        <v>0</v>
      </c>
      <c r="L27" s="80">
        <f t="shared" si="13"/>
        <v>0</v>
      </c>
      <c r="M27" s="80">
        <f t="shared" si="13"/>
        <v>0</v>
      </c>
      <c r="N27" s="80">
        <f t="shared" si="13"/>
        <v>0</v>
      </c>
      <c r="O27" s="80">
        <f t="shared" si="13"/>
        <v>0</v>
      </c>
      <c r="P27" s="80">
        <f t="shared" si="13"/>
        <v>0</v>
      </c>
      <c r="Q27" s="80">
        <f t="shared" si="13"/>
        <v>0</v>
      </c>
      <c r="R27" s="80">
        <f t="shared" si="13"/>
        <v>0</v>
      </c>
      <c r="S27" s="80">
        <f t="shared" si="13"/>
        <v>0</v>
      </c>
      <c r="T27" s="80">
        <f t="shared" si="13"/>
        <v>0</v>
      </c>
      <c r="U27" s="80">
        <f t="shared" si="13"/>
        <v>0</v>
      </c>
      <c r="V27" s="80">
        <f t="shared" si="13"/>
        <v>0</v>
      </c>
      <c r="W27" s="80">
        <f t="shared" si="13"/>
        <v>0</v>
      </c>
      <c r="X27" s="80">
        <f t="shared" si="13"/>
        <v>0</v>
      </c>
      <c r="Y27" s="80">
        <f t="shared" si="13"/>
        <v>0</v>
      </c>
      <c r="Z27" s="80">
        <f t="shared" si="13"/>
        <v>0</v>
      </c>
      <c r="AA27" s="80">
        <f t="shared" si="13"/>
        <v>0</v>
      </c>
      <c r="AB27" s="80">
        <f t="shared" si="13"/>
        <v>0</v>
      </c>
      <c r="AC27" s="80">
        <f t="shared" si="13"/>
        <v>0</v>
      </c>
      <c r="AD27" s="80">
        <f t="shared" si="13"/>
        <v>0</v>
      </c>
      <c r="AE27" s="80">
        <f t="shared" si="13"/>
        <v>0</v>
      </c>
      <c r="AF27" s="80">
        <f t="shared" si="13"/>
        <v>0</v>
      </c>
      <c r="AG27" s="80">
        <f t="shared" si="13"/>
        <v>0</v>
      </c>
      <c r="AH27" s="80">
        <f t="shared" si="13"/>
        <v>0</v>
      </c>
      <c r="AI27" s="80">
        <f t="shared" si="13"/>
        <v>0</v>
      </c>
      <c r="AJ27" s="80">
        <f t="shared" si="13"/>
        <v>0</v>
      </c>
      <c r="AK27" s="80">
        <f t="shared" si="13"/>
        <v>0</v>
      </c>
    </row>
    <row r="28" spans="1:37" x14ac:dyDescent="0.25">
      <c r="B28" s="55"/>
    </row>
    <row r="29" spans="1:37" x14ac:dyDescent="0.25">
      <c r="B29" s="81" t="s">
        <v>565</v>
      </c>
      <c r="C29" s="82"/>
      <c r="D29" s="82"/>
      <c r="E29" s="82"/>
      <c r="F29" s="82"/>
      <c r="G29" s="82"/>
      <c r="H29" s="83">
        <f t="shared" ref="H29:AK29" si="14">H17-H24-H27</f>
        <v>0</v>
      </c>
      <c r="I29" s="83">
        <f t="shared" si="14"/>
        <v>0</v>
      </c>
      <c r="J29" s="83">
        <f t="shared" si="14"/>
        <v>0</v>
      </c>
      <c r="K29" s="83">
        <f t="shared" si="14"/>
        <v>0</v>
      </c>
      <c r="L29" s="83">
        <f t="shared" si="14"/>
        <v>0</v>
      </c>
      <c r="M29" s="83">
        <f t="shared" si="14"/>
        <v>0</v>
      </c>
      <c r="N29" s="83">
        <f t="shared" si="14"/>
        <v>0</v>
      </c>
      <c r="O29" s="83">
        <f t="shared" si="14"/>
        <v>0</v>
      </c>
      <c r="P29" s="83">
        <f t="shared" si="14"/>
        <v>0</v>
      </c>
      <c r="Q29" s="83">
        <f t="shared" si="14"/>
        <v>0</v>
      </c>
      <c r="R29" s="83">
        <f t="shared" si="14"/>
        <v>0</v>
      </c>
      <c r="S29" s="83">
        <f t="shared" si="14"/>
        <v>0</v>
      </c>
      <c r="T29" s="83">
        <f t="shared" si="14"/>
        <v>0</v>
      </c>
      <c r="U29" s="83">
        <f t="shared" si="14"/>
        <v>0</v>
      </c>
      <c r="V29" s="83">
        <f t="shared" si="14"/>
        <v>0</v>
      </c>
      <c r="W29" s="83">
        <f t="shared" si="14"/>
        <v>0</v>
      </c>
      <c r="X29" s="83">
        <f t="shared" si="14"/>
        <v>0</v>
      </c>
      <c r="Y29" s="83">
        <f t="shared" si="14"/>
        <v>0</v>
      </c>
      <c r="Z29" s="83">
        <f t="shared" si="14"/>
        <v>0</v>
      </c>
      <c r="AA29" s="83">
        <f t="shared" si="14"/>
        <v>0</v>
      </c>
      <c r="AB29" s="83">
        <f t="shared" si="14"/>
        <v>0</v>
      </c>
      <c r="AC29" s="83">
        <f t="shared" si="14"/>
        <v>0</v>
      </c>
      <c r="AD29" s="83">
        <f t="shared" si="14"/>
        <v>0</v>
      </c>
      <c r="AE29" s="83">
        <f t="shared" si="14"/>
        <v>0</v>
      </c>
      <c r="AF29" s="83">
        <f t="shared" si="14"/>
        <v>0</v>
      </c>
      <c r="AG29" s="83">
        <f t="shared" si="14"/>
        <v>0</v>
      </c>
      <c r="AH29" s="83">
        <f t="shared" si="14"/>
        <v>0</v>
      </c>
      <c r="AI29" s="83">
        <f t="shared" si="14"/>
        <v>0</v>
      </c>
      <c r="AJ29" s="83">
        <f t="shared" si="14"/>
        <v>0</v>
      </c>
      <c r="AK29" s="83">
        <f t="shared" si="14"/>
        <v>0</v>
      </c>
    </row>
    <row r="30" spans="1:37" x14ac:dyDescent="0.25">
      <c r="A30" s="3"/>
      <c r="B30" s="127"/>
      <c r="H30" s="3"/>
    </row>
    <row r="31" spans="1:37" x14ac:dyDescent="0.25">
      <c r="A31" s="3"/>
      <c r="B31" s="332" t="s">
        <v>88</v>
      </c>
      <c r="H31" s="3"/>
    </row>
    <row r="32" spans="1:37" x14ac:dyDescent="0.25">
      <c r="B32" s="1" t="s">
        <v>529</v>
      </c>
      <c r="C32" s="348" t="s">
        <v>488</v>
      </c>
      <c r="D32" s="548" t="s">
        <v>177</v>
      </c>
      <c r="E32" s="548"/>
      <c r="F32" s="548"/>
      <c r="G32" s="348" t="s">
        <v>533</v>
      </c>
      <c r="H32" s="330"/>
      <c r="I32" s="330"/>
      <c r="J32" s="330"/>
    </row>
    <row r="33" spans="2:37" x14ac:dyDescent="0.25">
      <c r="B33" s="330">
        <f>Proforma!B68</f>
        <v>0</v>
      </c>
      <c r="C33" s="330">
        <f>Proforma!J68</f>
        <v>0</v>
      </c>
      <c r="D33" s="330">
        <f>Proforma!K68</f>
        <v>0</v>
      </c>
      <c r="E33" s="330"/>
      <c r="F33" s="330"/>
      <c r="G33" s="330">
        <f>Proforma!L68</f>
        <v>0</v>
      </c>
      <c r="H33" s="331">
        <f>'Loan Amortization'!F41</f>
        <v>0</v>
      </c>
      <c r="I33" s="331">
        <f>'Loan Amortization'!G41</f>
        <v>0</v>
      </c>
      <c r="J33" s="331">
        <f>'Loan Amortization'!H41</f>
        <v>0</v>
      </c>
      <c r="K33" s="18">
        <f>'Loan Amortization'!I41</f>
        <v>0</v>
      </c>
      <c r="L33" s="18">
        <f>'Loan Amortization'!J41</f>
        <v>0</v>
      </c>
      <c r="M33" s="18">
        <f>'Loan Amortization'!K41</f>
        <v>0</v>
      </c>
      <c r="N33" s="18">
        <f>'Loan Amortization'!L41</f>
        <v>0</v>
      </c>
      <c r="O33" s="18">
        <f>'Loan Amortization'!M41</f>
        <v>0</v>
      </c>
      <c r="P33" s="18">
        <f>'Loan Amortization'!N41</f>
        <v>0</v>
      </c>
      <c r="Q33" s="18">
        <f>'Loan Amortization'!O41</f>
        <v>0</v>
      </c>
      <c r="R33" s="18">
        <f>'Loan Amortization'!P41</f>
        <v>0</v>
      </c>
      <c r="S33" s="18">
        <f>'Loan Amortization'!Q41</f>
        <v>0</v>
      </c>
      <c r="T33" s="18">
        <f>'Loan Amortization'!R41</f>
        <v>0</v>
      </c>
      <c r="U33" s="18">
        <f>'Loan Amortization'!S41</f>
        <v>0</v>
      </c>
      <c r="V33" s="18">
        <f>'Loan Amortization'!T41</f>
        <v>0</v>
      </c>
      <c r="W33" s="18">
        <f>'Loan Amortization'!U41</f>
        <v>0</v>
      </c>
      <c r="X33" s="18">
        <f>'Loan Amortization'!V41</f>
        <v>0</v>
      </c>
      <c r="Y33" s="18">
        <f>'Loan Amortization'!W41</f>
        <v>0</v>
      </c>
      <c r="Z33" s="18">
        <f>'Loan Amortization'!X41</f>
        <v>0</v>
      </c>
      <c r="AA33" s="18">
        <f>'Loan Amortization'!Y41</f>
        <v>0</v>
      </c>
      <c r="AB33" s="18">
        <f>'Loan Amortization'!Z41</f>
        <v>0</v>
      </c>
      <c r="AC33" s="18">
        <f>'Loan Amortization'!AA41</f>
        <v>0</v>
      </c>
      <c r="AD33" s="18">
        <f>'Loan Amortization'!AB41</f>
        <v>0</v>
      </c>
      <c r="AE33" s="18">
        <f>'Loan Amortization'!AC41</f>
        <v>0</v>
      </c>
      <c r="AF33" s="18">
        <f>'Loan Amortization'!AD41</f>
        <v>0</v>
      </c>
      <c r="AG33" s="18">
        <f>'Loan Amortization'!AE41</f>
        <v>0</v>
      </c>
      <c r="AH33" s="18">
        <f>'Loan Amortization'!AF41</f>
        <v>0</v>
      </c>
      <c r="AI33" s="18">
        <f>'Loan Amortization'!AG41</f>
        <v>0</v>
      </c>
      <c r="AJ33" s="18">
        <f>'Loan Amortization'!AH41</f>
        <v>0</v>
      </c>
      <c r="AK33" s="18">
        <f>'Loan Amortization'!AI41</f>
        <v>0</v>
      </c>
    </row>
    <row r="34" spans="2:37" x14ac:dyDescent="0.25">
      <c r="B34" s="157" t="s">
        <v>553</v>
      </c>
      <c r="C34" s="330"/>
      <c r="D34" s="330"/>
      <c r="E34" s="330"/>
      <c r="F34" s="330"/>
      <c r="G34" s="330"/>
      <c r="H34" s="331"/>
      <c r="I34" s="331"/>
      <c r="J34" s="331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2:37" x14ac:dyDescent="0.25">
      <c r="B35" s="330">
        <f>Proforma!B75</f>
        <v>0</v>
      </c>
      <c r="C35" s="330">
        <f>Proforma!J75</f>
        <v>0</v>
      </c>
      <c r="D35" s="550">
        <f>Proforma!K75</f>
        <v>0</v>
      </c>
      <c r="E35" s="330"/>
      <c r="F35" s="330"/>
      <c r="G35" s="330">
        <f>Proforma!L75</f>
        <v>0</v>
      </c>
      <c r="H35" s="331">
        <f>'Loan Amortization'!F91</f>
        <v>0</v>
      </c>
      <c r="I35" s="331">
        <f>'Loan Amortization'!G91</f>
        <v>0</v>
      </c>
      <c r="J35" s="331">
        <f>'Loan Amortization'!H91</f>
        <v>0</v>
      </c>
      <c r="K35" s="331">
        <f>'Loan Amortization'!I91</f>
        <v>0</v>
      </c>
      <c r="L35" s="331">
        <f>'Loan Amortization'!J91</f>
        <v>0</v>
      </c>
      <c r="M35" s="331">
        <f>'Loan Amortization'!K91</f>
        <v>0</v>
      </c>
      <c r="N35" s="331">
        <f>'Loan Amortization'!L91</f>
        <v>0</v>
      </c>
      <c r="O35" s="331">
        <f>'Loan Amortization'!M91</f>
        <v>0</v>
      </c>
      <c r="P35" s="331">
        <f>'Loan Amortization'!N91</f>
        <v>0</v>
      </c>
      <c r="Q35" s="331">
        <f>'Loan Amortization'!O91</f>
        <v>0</v>
      </c>
      <c r="R35" s="331">
        <f>'Loan Amortization'!P91</f>
        <v>0</v>
      </c>
      <c r="S35" s="331">
        <f>'Loan Amortization'!Q91</f>
        <v>0</v>
      </c>
      <c r="T35" s="331">
        <f>'Loan Amortization'!R91</f>
        <v>0</v>
      </c>
      <c r="U35" s="331">
        <f>'Loan Amortization'!S91</f>
        <v>0</v>
      </c>
      <c r="V35" s="331">
        <f>'Loan Amortization'!T91</f>
        <v>0</v>
      </c>
      <c r="W35" s="331">
        <f>'Loan Amortization'!U91</f>
        <v>0</v>
      </c>
      <c r="X35" s="331">
        <f>'Loan Amortization'!V91</f>
        <v>0</v>
      </c>
      <c r="Y35" s="331">
        <f>'Loan Amortization'!W91</f>
        <v>0</v>
      </c>
      <c r="Z35" s="331">
        <f>'Loan Amortization'!X91</f>
        <v>0</v>
      </c>
      <c r="AA35" s="331">
        <f>'Loan Amortization'!Y91</f>
        <v>0</v>
      </c>
      <c r="AB35" s="331">
        <f>'Loan Amortization'!Z91</f>
        <v>0</v>
      </c>
      <c r="AC35" s="331">
        <f>'Loan Amortization'!AA91</f>
        <v>0</v>
      </c>
      <c r="AD35" s="331">
        <f>'Loan Amortization'!AB91</f>
        <v>0</v>
      </c>
      <c r="AE35" s="331">
        <f>'Loan Amortization'!AC91</f>
        <v>0</v>
      </c>
      <c r="AF35" s="331">
        <f>'Loan Amortization'!AD91</f>
        <v>0</v>
      </c>
      <c r="AG35" s="331">
        <f>'Loan Amortization'!AE91</f>
        <v>0</v>
      </c>
      <c r="AH35" s="331">
        <f>'Loan Amortization'!AF91</f>
        <v>0</v>
      </c>
      <c r="AI35" s="331">
        <f>'Loan Amortization'!AG91</f>
        <v>0</v>
      </c>
      <c r="AJ35" s="331">
        <f>'Loan Amortization'!AH91</f>
        <v>0</v>
      </c>
      <c r="AK35" s="331">
        <f>'Loan Amortization'!AI91</f>
        <v>0</v>
      </c>
    </row>
    <row r="36" spans="2:37" x14ac:dyDescent="0.25">
      <c r="B36" s="330">
        <f>Proforma!B76</f>
        <v>0</v>
      </c>
      <c r="C36" s="330">
        <f>Proforma!J76</f>
        <v>0</v>
      </c>
      <c r="D36" s="550">
        <f>Proforma!K76</f>
        <v>0</v>
      </c>
      <c r="E36" s="330"/>
      <c r="F36" s="330"/>
      <c r="G36" s="330">
        <f>Proforma!L76</f>
        <v>0</v>
      </c>
      <c r="H36" s="343">
        <f>'Loan Amortization'!F102</f>
        <v>0</v>
      </c>
      <c r="I36" s="343">
        <f>'Loan Amortization'!G102</f>
        <v>0</v>
      </c>
      <c r="J36" s="343">
        <f>'Loan Amortization'!H102</f>
        <v>0</v>
      </c>
      <c r="K36" s="343">
        <f>'Loan Amortization'!I102</f>
        <v>0</v>
      </c>
      <c r="L36" s="343">
        <f>'Loan Amortization'!J102</f>
        <v>0</v>
      </c>
      <c r="M36" s="343">
        <f>'Loan Amortization'!K102</f>
        <v>0</v>
      </c>
      <c r="N36" s="343">
        <f>'Loan Amortization'!L102</f>
        <v>0</v>
      </c>
      <c r="O36" s="343">
        <f>'Loan Amortization'!M102</f>
        <v>0</v>
      </c>
      <c r="P36" s="343">
        <f>'Loan Amortization'!N102</f>
        <v>0</v>
      </c>
      <c r="Q36" s="343">
        <f>'Loan Amortization'!O102</f>
        <v>0</v>
      </c>
      <c r="R36" s="343">
        <f>'Loan Amortization'!P102</f>
        <v>0</v>
      </c>
      <c r="S36" s="343">
        <f>'Loan Amortization'!Q102</f>
        <v>0</v>
      </c>
      <c r="T36" s="343">
        <f>'Loan Amortization'!R102</f>
        <v>0</v>
      </c>
      <c r="U36" s="343">
        <f>'Loan Amortization'!S102</f>
        <v>0</v>
      </c>
      <c r="V36" s="343">
        <f>'Loan Amortization'!T102</f>
        <v>0</v>
      </c>
      <c r="W36" s="343">
        <f>'Loan Amortization'!U102</f>
        <v>0</v>
      </c>
      <c r="X36" s="343">
        <f>'Loan Amortization'!V102</f>
        <v>0</v>
      </c>
      <c r="Y36" s="343">
        <f>'Loan Amortization'!W102</f>
        <v>0</v>
      </c>
      <c r="Z36" s="343">
        <f>'Loan Amortization'!X102</f>
        <v>0</v>
      </c>
      <c r="AA36" s="343">
        <f>'Loan Amortization'!Y102</f>
        <v>0</v>
      </c>
      <c r="AB36" s="343">
        <f>'Loan Amortization'!Z102</f>
        <v>0</v>
      </c>
      <c r="AC36" s="343">
        <f>'Loan Amortization'!AA102</f>
        <v>0</v>
      </c>
      <c r="AD36" s="343">
        <f>'Loan Amortization'!AB102</f>
        <v>0</v>
      </c>
      <c r="AE36" s="343">
        <f>'Loan Amortization'!AC102</f>
        <v>0</v>
      </c>
      <c r="AF36" s="343">
        <f>'Loan Amortization'!AD102</f>
        <v>0</v>
      </c>
      <c r="AG36" s="343">
        <f>'Loan Amortization'!AE102</f>
        <v>0</v>
      </c>
      <c r="AH36" s="343">
        <f>'Loan Amortization'!AF102</f>
        <v>0</v>
      </c>
      <c r="AI36" s="343">
        <f>'Loan Amortization'!AG102</f>
        <v>0</v>
      </c>
      <c r="AJ36" s="343">
        <f>'Loan Amortization'!AH102</f>
        <v>0</v>
      </c>
      <c r="AK36" s="343">
        <f>'Loan Amortization'!AI102</f>
        <v>0</v>
      </c>
    </row>
    <row r="37" spans="2:37" ht="15.75" thickBot="1" x14ac:dyDescent="0.3">
      <c r="B37" s="330">
        <f>Proforma!B77</f>
        <v>0</v>
      </c>
      <c r="C37" s="330">
        <f>Proforma!J77</f>
        <v>0</v>
      </c>
      <c r="D37" s="550">
        <f>Proforma!K77</f>
        <v>0</v>
      </c>
      <c r="E37" s="330"/>
      <c r="F37" s="330"/>
      <c r="G37" s="330">
        <f>Proforma!L77</f>
        <v>0</v>
      </c>
      <c r="H37" s="344">
        <f>'Loan Amortization'!F113</f>
        <v>0</v>
      </c>
      <c r="I37" s="344">
        <f>'Loan Amortization'!G113</f>
        <v>0</v>
      </c>
      <c r="J37" s="344">
        <f>'Loan Amortization'!H113</f>
        <v>0</v>
      </c>
      <c r="K37" s="344">
        <f>'Loan Amortization'!I113</f>
        <v>0</v>
      </c>
      <c r="L37" s="344">
        <f>'Loan Amortization'!J113</f>
        <v>0</v>
      </c>
      <c r="M37" s="344">
        <f>'Loan Amortization'!K113</f>
        <v>0</v>
      </c>
      <c r="N37" s="344">
        <f>'Loan Amortization'!L113</f>
        <v>0</v>
      </c>
      <c r="O37" s="344">
        <f>'Loan Amortization'!M113</f>
        <v>0</v>
      </c>
      <c r="P37" s="344">
        <f>'Loan Amortization'!N113</f>
        <v>0</v>
      </c>
      <c r="Q37" s="344">
        <f>'Loan Amortization'!O113</f>
        <v>0</v>
      </c>
      <c r="R37" s="344">
        <f>'Loan Amortization'!P113</f>
        <v>0</v>
      </c>
      <c r="S37" s="344">
        <f>'Loan Amortization'!Q113</f>
        <v>0</v>
      </c>
      <c r="T37" s="344">
        <f>'Loan Amortization'!R113</f>
        <v>0</v>
      </c>
      <c r="U37" s="344">
        <f>'Loan Amortization'!S113</f>
        <v>0</v>
      </c>
      <c r="V37" s="344">
        <f>'Loan Amortization'!T113</f>
        <v>0</v>
      </c>
      <c r="W37" s="344">
        <f>'Loan Amortization'!U113</f>
        <v>0</v>
      </c>
      <c r="X37" s="344">
        <f>'Loan Amortization'!V113</f>
        <v>0</v>
      </c>
      <c r="Y37" s="344">
        <f>'Loan Amortization'!W113</f>
        <v>0</v>
      </c>
      <c r="Z37" s="344">
        <f>'Loan Amortization'!X113</f>
        <v>0</v>
      </c>
      <c r="AA37" s="344">
        <f>'Loan Amortization'!Y113</f>
        <v>0</v>
      </c>
      <c r="AB37" s="344">
        <f>'Loan Amortization'!Z113</f>
        <v>0</v>
      </c>
      <c r="AC37" s="344">
        <f>'Loan Amortization'!AA113</f>
        <v>0</v>
      </c>
      <c r="AD37" s="344">
        <f>'Loan Amortization'!AB113</f>
        <v>0</v>
      </c>
      <c r="AE37" s="344">
        <f>'Loan Amortization'!AC113</f>
        <v>0</v>
      </c>
      <c r="AF37" s="344">
        <f>'Loan Amortization'!AD113</f>
        <v>0</v>
      </c>
      <c r="AG37" s="344">
        <f>'Loan Amortization'!AE113</f>
        <v>0</v>
      </c>
      <c r="AH37" s="344">
        <f>'Loan Amortization'!AF113</f>
        <v>0</v>
      </c>
      <c r="AI37" s="344">
        <f>'Loan Amortization'!AG113</f>
        <v>0</v>
      </c>
      <c r="AJ37" s="344">
        <f>'Loan Amortization'!AH113</f>
        <v>0</v>
      </c>
      <c r="AK37" s="344">
        <f>'Loan Amortization'!AI113</f>
        <v>0</v>
      </c>
    </row>
    <row r="38" spans="2:37" x14ac:dyDescent="0.25">
      <c r="B38" s="330"/>
      <c r="C38" s="330"/>
      <c r="D38" s="330"/>
      <c r="E38" s="330"/>
      <c r="F38" s="330"/>
      <c r="G38" s="330"/>
      <c r="H38" s="343"/>
      <c r="I38" s="343"/>
      <c r="J38" s="343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2:37" x14ac:dyDescent="0.25">
      <c r="B39" s="85" t="s">
        <v>557</v>
      </c>
      <c r="C39" s="345"/>
      <c r="D39" s="345"/>
      <c r="E39" s="345"/>
      <c r="F39" s="345"/>
      <c r="G39" s="345"/>
      <c r="H39" s="80">
        <f t="shared" ref="H39:AK39" si="15">SUM(H33:H37)</f>
        <v>0</v>
      </c>
      <c r="I39" s="80">
        <f t="shared" si="15"/>
        <v>0</v>
      </c>
      <c r="J39" s="80">
        <f t="shared" si="15"/>
        <v>0</v>
      </c>
      <c r="K39" s="80">
        <f t="shared" si="15"/>
        <v>0</v>
      </c>
      <c r="L39" s="80">
        <f t="shared" si="15"/>
        <v>0</v>
      </c>
      <c r="M39" s="80">
        <f t="shared" si="15"/>
        <v>0</v>
      </c>
      <c r="N39" s="80">
        <f t="shared" si="15"/>
        <v>0</v>
      </c>
      <c r="O39" s="80">
        <f t="shared" si="15"/>
        <v>0</v>
      </c>
      <c r="P39" s="80">
        <f t="shared" si="15"/>
        <v>0</v>
      </c>
      <c r="Q39" s="80">
        <f t="shared" si="15"/>
        <v>0</v>
      </c>
      <c r="R39" s="80">
        <f t="shared" si="15"/>
        <v>0</v>
      </c>
      <c r="S39" s="80">
        <f t="shared" si="15"/>
        <v>0</v>
      </c>
      <c r="T39" s="80">
        <f t="shared" si="15"/>
        <v>0</v>
      </c>
      <c r="U39" s="80">
        <f t="shared" si="15"/>
        <v>0</v>
      </c>
      <c r="V39" s="80">
        <f t="shared" si="15"/>
        <v>0</v>
      </c>
      <c r="W39" s="80">
        <f t="shared" si="15"/>
        <v>0</v>
      </c>
      <c r="X39" s="80">
        <f t="shared" si="15"/>
        <v>0</v>
      </c>
      <c r="Y39" s="80">
        <f t="shared" si="15"/>
        <v>0</v>
      </c>
      <c r="Z39" s="80">
        <f t="shared" si="15"/>
        <v>0</v>
      </c>
      <c r="AA39" s="80">
        <f t="shared" si="15"/>
        <v>0</v>
      </c>
      <c r="AB39" s="80">
        <f t="shared" si="15"/>
        <v>0</v>
      </c>
      <c r="AC39" s="80">
        <f t="shared" si="15"/>
        <v>0</v>
      </c>
      <c r="AD39" s="80">
        <f t="shared" si="15"/>
        <v>0</v>
      </c>
      <c r="AE39" s="80">
        <f t="shared" si="15"/>
        <v>0</v>
      </c>
      <c r="AF39" s="80">
        <f t="shared" si="15"/>
        <v>0</v>
      </c>
      <c r="AG39" s="80">
        <f t="shared" si="15"/>
        <v>0</v>
      </c>
      <c r="AH39" s="80">
        <f t="shared" si="15"/>
        <v>0</v>
      </c>
      <c r="AI39" s="80">
        <f t="shared" si="15"/>
        <v>0</v>
      </c>
      <c r="AJ39" s="80">
        <f t="shared" si="15"/>
        <v>0</v>
      </c>
      <c r="AK39" s="80">
        <f t="shared" si="15"/>
        <v>0</v>
      </c>
    </row>
    <row r="40" spans="2:37" x14ac:dyDescent="0.25">
      <c r="B40" s="54"/>
    </row>
    <row r="41" spans="2:37" x14ac:dyDescent="0.25">
      <c r="B41" s="362" t="s">
        <v>94</v>
      </c>
      <c r="C41" s="85"/>
      <c r="D41" s="85"/>
      <c r="E41" s="85"/>
      <c r="F41" s="85"/>
      <c r="G41" s="85"/>
      <c r="H41" s="80">
        <f t="shared" ref="H41:AK41" si="16">H29-H39</f>
        <v>0</v>
      </c>
      <c r="I41" s="80">
        <f t="shared" si="16"/>
        <v>0</v>
      </c>
      <c r="J41" s="80">
        <f t="shared" si="16"/>
        <v>0</v>
      </c>
      <c r="K41" s="80">
        <f t="shared" si="16"/>
        <v>0</v>
      </c>
      <c r="L41" s="80">
        <f t="shared" si="16"/>
        <v>0</v>
      </c>
      <c r="M41" s="80">
        <f t="shared" si="16"/>
        <v>0</v>
      </c>
      <c r="N41" s="80">
        <f t="shared" si="16"/>
        <v>0</v>
      </c>
      <c r="O41" s="80">
        <f t="shared" si="16"/>
        <v>0</v>
      </c>
      <c r="P41" s="80">
        <f t="shared" si="16"/>
        <v>0</v>
      </c>
      <c r="Q41" s="80">
        <f t="shared" si="16"/>
        <v>0</v>
      </c>
      <c r="R41" s="80">
        <f t="shared" si="16"/>
        <v>0</v>
      </c>
      <c r="S41" s="80">
        <f t="shared" si="16"/>
        <v>0</v>
      </c>
      <c r="T41" s="80">
        <f t="shared" si="16"/>
        <v>0</v>
      </c>
      <c r="U41" s="80">
        <f t="shared" si="16"/>
        <v>0</v>
      </c>
      <c r="V41" s="80">
        <f t="shared" si="16"/>
        <v>0</v>
      </c>
      <c r="W41" s="80">
        <f t="shared" si="16"/>
        <v>0</v>
      </c>
      <c r="X41" s="80">
        <f t="shared" si="16"/>
        <v>0</v>
      </c>
      <c r="Y41" s="80">
        <f t="shared" si="16"/>
        <v>0</v>
      </c>
      <c r="Z41" s="80">
        <f t="shared" si="16"/>
        <v>0</v>
      </c>
      <c r="AA41" s="80">
        <f t="shared" si="16"/>
        <v>0</v>
      </c>
      <c r="AB41" s="80">
        <f t="shared" si="16"/>
        <v>0</v>
      </c>
      <c r="AC41" s="80">
        <f t="shared" si="16"/>
        <v>0</v>
      </c>
      <c r="AD41" s="80">
        <f t="shared" si="16"/>
        <v>0</v>
      </c>
      <c r="AE41" s="80">
        <f t="shared" si="16"/>
        <v>0</v>
      </c>
      <c r="AF41" s="80">
        <f t="shared" si="16"/>
        <v>0</v>
      </c>
      <c r="AG41" s="80">
        <f t="shared" si="16"/>
        <v>0</v>
      </c>
      <c r="AH41" s="80">
        <f t="shared" si="16"/>
        <v>0</v>
      </c>
      <c r="AI41" s="80">
        <f t="shared" si="16"/>
        <v>0</v>
      </c>
      <c r="AJ41" s="80">
        <f t="shared" si="16"/>
        <v>0</v>
      </c>
      <c r="AK41" s="80">
        <f t="shared" si="16"/>
        <v>0</v>
      </c>
    </row>
    <row r="42" spans="2:37" x14ac:dyDescent="0.25">
      <c r="B42" s="56"/>
    </row>
    <row r="43" spans="2:37" x14ac:dyDescent="0.25">
      <c r="B43" s="78" t="s">
        <v>502</v>
      </c>
      <c r="C43" s="85"/>
      <c r="D43" s="85"/>
      <c r="E43" s="85"/>
      <c r="F43" s="85"/>
      <c r="G43" s="86"/>
      <c r="H43" s="86" t="e">
        <f t="shared" ref="H43:AK43" si="17">H29/H39</f>
        <v>#DIV/0!</v>
      </c>
      <c r="I43" s="86" t="e">
        <f t="shared" si="17"/>
        <v>#DIV/0!</v>
      </c>
      <c r="J43" s="86" t="e">
        <f t="shared" si="17"/>
        <v>#DIV/0!</v>
      </c>
      <c r="K43" s="86" t="e">
        <f t="shared" si="17"/>
        <v>#DIV/0!</v>
      </c>
      <c r="L43" s="86" t="e">
        <f t="shared" si="17"/>
        <v>#DIV/0!</v>
      </c>
      <c r="M43" s="86" t="e">
        <f t="shared" si="17"/>
        <v>#DIV/0!</v>
      </c>
      <c r="N43" s="86" t="e">
        <f t="shared" si="17"/>
        <v>#DIV/0!</v>
      </c>
      <c r="O43" s="86" t="e">
        <f t="shared" si="17"/>
        <v>#DIV/0!</v>
      </c>
      <c r="P43" s="86" t="e">
        <f t="shared" si="17"/>
        <v>#DIV/0!</v>
      </c>
      <c r="Q43" s="86" t="e">
        <f t="shared" si="17"/>
        <v>#DIV/0!</v>
      </c>
      <c r="R43" s="86" t="e">
        <f t="shared" si="17"/>
        <v>#DIV/0!</v>
      </c>
      <c r="S43" s="86" t="e">
        <f t="shared" si="17"/>
        <v>#DIV/0!</v>
      </c>
      <c r="T43" s="86" t="e">
        <f t="shared" si="17"/>
        <v>#DIV/0!</v>
      </c>
      <c r="U43" s="86" t="e">
        <f t="shared" si="17"/>
        <v>#DIV/0!</v>
      </c>
      <c r="V43" s="86" t="e">
        <f t="shared" si="17"/>
        <v>#DIV/0!</v>
      </c>
      <c r="W43" s="86" t="e">
        <f t="shared" si="17"/>
        <v>#DIV/0!</v>
      </c>
      <c r="X43" s="86" t="e">
        <f t="shared" si="17"/>
        <v>#DIV/0!</v>
      </c>
      <c r="Y43" s="86" t="e">
        <f t="shared" si="17"/>
        <v>#DIV/0!</v>
      </c>
      <c r="Z43" s="86" t="e">
        <f t="shared" si="17"/>
        <v>#DIV/0!</v>
      </c>
      <c r="AA43" s="86" t="e">
        <f t="shared" si="17"/>
        <v>#DIV/0!</v>
      </c>
      <c r="AB43" s="86" t="e">
        <f t="shared" si="17"/>
        <v>#DIV/0!</v>
      </c>
      <c r="AC43" s="86" t="e">
        <f t="shared" si="17"/>
        <v>#DIV/0!</v>
      </c>
      <c r="AD43" s="86" t="e">
        <f t="shared" si="17"/>
        <v>#DIV/0!</v>
      </c>
      <c r="AE43" s="86" t="e">
        <f t="shared" si="17"/>
        <v>#DIV/0!</v>
      </c>
      <c r="AF43" s="86" t="e">
        <f t="shared" si="17"/>
        <v>#DIV/0!</v>
      </c>
      <c r="AG43" s="86" t="e">
        <f t="shared" si="17"/>
        <v>#DIV/0!</v>
      </c>
      <c r="AH43" s="86" t="e">
        <f t="shared" si="17"/>
        <v>#DIV/0!</v>
      </c>
      <c r="AI43" s="86" t="e">
        <f t="shared" si="17"/>
        <v>#DIV/0!</v>
      </c>
      <c r="AJ43" s="86" t="e">
        <f t="shared" si="17"/>
        <v>#DIV/0!</v>
      </c>
      <c r="AK43" s="86" t="e">
        <f t="shared" si="17"/>
        <v>#DIV/0!</v>
      </c>
    </row>
    <row r="44" spans="2:37" s="357" customFormat="1" x14ac:dyDescent="0.25">
      <c r="B44" s="551"/>
      <c r="C44" s="371"/>
      <c r="D44" s="371"/>
      <c r="E44" s="371"/>
      <c r="F44" s="371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</row>
    <row r="45" spans="2:37" x14ac:dyDescent="0.25">
      <c r="B45" s="78" t="s">
        <v>464</v>
      </c>
      <c r="C45" s="85"/>
      <c r="D45" s="85" t="s">
        <v>476</v>
      </c>
      <c r="E45" s="85"/>
      <c r="F45" s="85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</row>
    <row r="46" spans="2:37" x14ac:dyDescent="0.25">
      <c r="B46" s="43" t="s">
        <v>467</v>
      </c>
      <c r="H46" s="18">
        <f>IF('Sources &amp; Uses'!$L$43&lt;=0,0,'Sources &amp; Uses'!$L$43)</f>
        <v>0</v>
      </c>
      <c r="I46" s="15">
        <f>H48</f>
        <v>0</v>
      </c>
      <c r="J46" s="15">
        <f t="shared" ref="J46:AK46" si="18">I48</f>
        <v>0</v>
      </c>
      <c r="K46" s="15">
        <f t="shared" si="18"/>
        <v>0</v>
      </c>
      <c r="L46" s="15">
        <f t="shared" si="18"/>
        <v>0</v>
      </c>
      <c r="M46" s="15">
        <f t="shared" si="18"/>
        <v>0</v>
      </c>
      <c r="N46" s="15">
        <f t="shared" si="18"/>
        <v>0</v>
      </c>
      <c r="O46" s="15">
        <f t="shared" si="18"/>
        <v>0</v>
      </c>
      <c r="P46" s="15">
        <f t="shared" si="18"/>
        <v>0</v>
      </c>
      <c r="Q46" s="15">
        <f t="shared" si="18"/>
        <v>0</v>
      </c>
      <c r="R46" s="15">
        <f t="shared" si="18"/>
        <v>0</v>
      </c>
      <c r="S46" s="15">
        <f t="shared" si="18"/>
        <v>0</v>
      </c>
      <c r="T46" s="15">
        <f t="shared" si="18"/>
        <v>0</v>
      </c>
      <c r="U46" s="15">
        <f t="shared" si="18"/>
        <v>0</v>
      </c>
      <c r="V46" s="15">
        <f t="shared" si="18"/>
        <v>0</v>
      </c>
      <c r="W46" s="15">
        <f t="shared" si="18"/>
        <v>0</v>
      </c>
      <c r="X46" s="15">
        <f t="shared" si="18"/>
        <v>0</v>
      </c>
      <c r="Y46" s="15">
        <f t="shared" si="18"/>
        <v>0</v>
      </c>
      <c r="Z46" s="15">
        <f t="shared" si="18"/>
        <v>0</v>
      </c>
      <c r="AA46" s="15">
        <f t="shared" si="18"/>
        <v>0</v>
      </c>
      <c r="AB46" s="15">
        <f t="shared" si="18"/>
        <v>0</v>
      </c>
      <c r="AC46" s="15">
        <f t="shared" si="18"/>
        <v>0</v>
      </c>
      <c r="AD46" s="15">
        <f t="shared" si="18"/>
        <v>0</v>
      </c>
      <c r="AE46" s="15">
        <f t="shared" si="18"/>
        <v>0</v>
      </c>
      <c r="AF46" s="15">
        <f t="shared" si="18"/>
        <v>0</v>
      </c>
      <c r="AG46" s="15">
        <f t="shared" si="18"/>
        <v>0</v>
      </c>
      <c r="AH46" s="15">
        <f t="shared" si="18"/>
        <v>0</v>
      </c>
      <c r="AI46" s="15">
        <f t="shared" si="18"/>
        <v>0</v>
      </c>
      <c r="AJ46" s="15">
        <f t="shared" si="18"/>
        <v>0</v>
      </c>
      <c r="AK46" s="15">
        <f t="shared" si="18"/>
        <v>0</v>
      </c>
    </row>
    <row r="47" spans="2:37" ht="15.75" thickBot="1" x14ac:dyDescent="0.3">
      <c r="B47" s="43" t="s">
        <v>468</v>
      </c>
      <c r="H47" s="18">
        <f>IF(AND(H46&gt;0,H41&gt;0),MIN(H46,H41)-SUM(Proforma!M81:M82),0)</f>
        <v>0</v>
      </c>
      <c r="I47" s="18">
        <f>IF(AND(I46&gt;0,I41&gt;0),MIN(I46,I41)-SUM(Proforma!N81:N82),0)</f>
        <v>0</v>
      </c>
      <c r="J47" s="18">
        <f>IF(AND(J46&gt;0,J41&gt;0),MIN(J46,J41)-SUM(Proforma!O81:O82),0)</f>
        <v>0</v>
      </c>
      <c r="K47" s="18">
        <f>IF(AND(K46&gt;0,K41&gt;0),MIN(K46,K41)-SUM(Proforma!P81:P82),0)</f>
        <v>0</v>
      </c>
      <c r="L47" s="18">
        <f>IF(AND(L46&gt;0,L41&gt;0),MIN(L46,L41)-SUM(Proforma!Q81:Q82),0)</f>
        <v>0</v>
      </c>
      <c r="M47" s="18">
        <f>IF(AND(M46&gt;0,M41&gt;0),MIN(M46,M41)-SUM(Proforma!R81:R82),0)</f>
        <v>0</v>
      </c>
      <c r="N47" s="18">
        <f>IF(AND(N46&gt;0,N41&gt;0),MIN(N46,N41)-SUM(Proforma!S81:S82),0)</f>
        <v>0</v>
      </c>
      <c r="O47" s="18">
        <f>IF(AND(O46&gt;0,O41&gt;0),MIN(O46,O41)-SUM(Proforma!T81:T82),0)</f>
        <v>0</v>
      </c>
      <c r="P47" s="18">
        <f>IF(AND(P46&gt;0,P41&gt;0),MIN(P46,P41)-SUM(Proforma!U81:U82),0)</f>
        <v>0</v>
      </c>
      <c r="Q47" s="18">
        <f>IF(AND(Q46&gt;0,Q41&gt;0),MIN(Q46,Q41)-SUM(Proforma!V81:V82),0)</f>
        <v>0</v>
      </c>
      <c r="R47" s="18">
        <f>IF(AND(R46&gt;0,R41&gt;0),MIN(R46,R41)-SUM(Proforma!W81:W82),0)</f>
        <v>0</v>
      </c>
      <c r="S47" s="18">
        <f>IF(AND(S46&gt;0,S41&gt;0),MIN(S46,S41)-SUM(Proforma!X81:X82),0)</f>
        <v>0</v>
      </c>
      <c r="T47" s="18">
        <f>IF(AND(T46&gt;0,T41&gt;0),MIN(T46,T41)-SUM(Proforma!Y81:Y82),0)</f>
        <v>0</v>
      </c>
      <c r="U47" s="18">
        <f>IF(AND(U46&gt;0,U41&gt;0),MIN(U46,U41)-SUM(Proforma!Z81:Z82),0)</f>
        <v>0</v>
      </c>
      <c r="V47" s="18">
        <f>IF(AND(V46&gt;0,V41&gt;0),MIN(V46,V41)-SUM(Proforma!AA81:AA82),0)</f>
        <v>0</v>
      </c>
      <c r="W47" s="18">
        <f>IF(AND(W46&gt;0,W41&gt;0),MIN(W46,W41)-SUM(Proforma!AB81:AB82),0)</f>
        <v>0</v>
      </c>
      <c r="X47" s="18">
        <f>IF(AND(X46&gt;0,X41&gt;0),MIN(X46,X41)-SUM(Proforma!AC81:AC82),0)</f>
        <v>0</v>
      </c>
      <c r="Y47" s="18">
        <f>IF(AND(Y46&gt;0,Y41&gt;0),MIN(Y46,Y41)-SUM(Proforma!AD81:AD82),0)</f>
        <v>0</v>
      </c>
      <c r="Z47" s="18">
        <f>IF(AND(Z46&gt;0,Z41&gt;0),MIN(Z46,Z41)-SUM(Proforma!AE81:AE82),0)</f>
        <v>0</v>
      </c>
      <c r="AA47" s="18">
        <f>IF(AND(AA46&gt;0,AA41&gt;0),MIN(AA46,AA41)-SUM(Proforma!AF81:AF82),0)</f>
        <v>0</v>
      </c>
      <c r="AB47" s="18">
        <f>IF(AND(AB46&gt;0,AB41&gt;0),MIN(AB46,AB41)-SUM(Proforma!AG81:AG82),0)</f>
        <v>0</v>
      </c>
      <c r="AC47" s="18">
        <f>IF(AND(AC46&gt;0,AC41&gt;0),MIN(AC46,AC41)-SUM(Proforma!AH81:AH82),0)</f>
        <v>0</v>
      </c>
      <c r="AD47" s="18">
        <f>IF(AND(AD46&gt;0,AD41&gt;0),MIN(AD46,AD41)-SUM(Proforma!AI81:AI82),0)</f>
        <v>0</v>
      </c>
      <c r="AE47" s="18">
        <f>IF(AND(AE46&gt;0,AE41&gt;0),MIN(AE46,AE41)-SUM(Proforma!AJ81:AJ82),0)</f>
        <v>0</v>
      </c>
      <c r="AF47" s="18">
        <f>IF(AND(AF46&gt;0,AF41&gt;0),MIN(AF46,AF41)-SUM(Proforma!AK81:AK82),0)</f>
        <v>0</v>
      </c>
      <c r="AG47" s="18">
        <f>IF(AND(AG46&gt;0,AG41&gt;0),MIN(AG46,AG41)-SUM(Proforma!AL81:AL82),0)</f>
        <v>0</v>
      </c>
      <c r="AH47" s="18">
        <f>IF(AND(AH46&gt;0,AH41&gt;0),MIN(AH46,AH41)-SUM(Proforma!AM81:AM82),0)</f>
        <v>0</v>
      </c>
      <c r="AI47" s="18">
        <f>IF(AND(AI46&gt;0,AI41&gt;0),MIN(AI46,AI41)-SUM(Proforma!AN81:AN82),0)</f>
        <v>0</v>
      </c>
      <c r="AJ47" s="18">
        <f>IF(AND(AJ46&gt;0,AJ41&gt;0),MIN(AJ46,AJ41)-SUM(Proforma!AO81:AO82),0)</f>
        <v>0</v>
      </c>
      <c r="AK47" s="18">
        <f>IF(AND(AK46&gt;0,AK41&gt;0),MIN(AK46,AK41)-SUM(Proforma!AP81:AP82),0)</f>
        <v>0</v>
      </c>
    </row>
    <row r="48" spans="2:37" ht="15.75" thickBot="1" x14ac:dyDescent="0.3">
      <c r="B48" s="43" t="s">
        <v>472</v>
      </c>
      <c r="D48" s="224" t="s">
        <v>471</v>
      </c>
      <c r="E48" s="225"/>
      <c r="F48" s="226">
        <f>HLOOKUP(0,$H$48:$AK$49,2,0)</f>
        <v>1</v>
      </c>
      <c r="H48" s="15">
        <f>H46-H47</f>
        <v>0</v>
      </c>
      <c r="I48" s="15">
        <f>I46-I47</f>
        <v>0</v>
      </c>
      <c r="J48" s="15">
        <f t="shared" ref="J48:AK48" si="19">J46-J47</f>
        <v>0</v>
      </c>
      <c r="K48" s="15">
        <f t="shared" si="19"/>
        <v>0</v>
      </c>
      <c r="L48" s="15">
        <f t="shared" si="19"/>
        <v>0</v>
      </c>
      <c r="M48" s="15">
        <f t="shared" si="19"/>
        <v>0</v>
      </c>
      <c r="N48" s="15">
        <f t="shared" si="19"/>
        <v>0</v>
      </c>
      <c r="O48" s="15">
        <f t="shared" si="19"/>
        <v>0</v>
      </c>
      <c r="P48" s="15">
        <f t="shared" si="19"/>
        <v>0</v>
      </c>
      <c r="Q48" s="15">
        <f t="shared" si="19"/>
        <v>0</v>
      </c>
      <c r="R48" s="15">
        <f t="shared" si="19"/>
        <v>0</v>
      </c>
      <c r="S48" s="15">
        <f t="shared" si="19"/>
        <v>0</v>
      </c>
      <c r="T48" s="15">
        <f t="shared" si="19"/>
        <v>0</v>
      </c>
      <c r="U48" s="15">
        <f t="shared" si="19"/>
        <v>0</v>
      </c>
      <c r="V48" s="15">
        <f t="shared" si="19"/>
        <v>0</v>
      </c>
      <c r="W48" s="15">
        <f t="shared" si="19"/>
        <v>0</v>
      </c>
      <c r="X48" s="15">
        <f t="shared" si="19"/>
        <v>0</v>
      </c>
      <c r="Y48" s="15">
        <f t="shared" si="19"/>
        <v>0</v>
      </c>
      <c r="Z48" s="15">
        <f t="shared" si="19"/>
        <v>0</v>
      </c>
      <c r="AA48" s="15">
        <f t="shared" si="19"/>
        <v>0</v>
      </c>
      <c r="AB48" s="15">
        <f t="shared" si="19"/>
        <v>0</v>
      </c>
      <c r="AC48" s="15">
        <f t="shared" si="19"/>
        <v>0</v>
      </c>
      <c r="AD48" s="15">
        <f t="shared" si="19"/>
        <v>0</v>
      </c>
      <c r="AE48" s="15">
        <f t="shared" si="19"/>
        <v>0</v>
      </c>
      <c r="AF48" s="15">
        <f t="shared" si="19"/>
        <v>0</v>
      </c>
      <c r="AG48" s="15">
        <f t="shared" si="19"/>
        <v>0</v>
      </c>
      <c r="AH48" s="15">
        <f t="shared" si="19"/>
        <v>0</v>
      </c>
      <c r="AI48" s="15">
        <f t="shared" si="19"/>
        <v>0</v>
      </c>
      <c r="AJ48" s="15">
        <f t="shared" si="19"/>
        <v>0</v>
      </c>
      <c r="AK48" s="15">
        <f t="shared" si="19"/>
        <v>0</v>
      </c>
    </row>
    <row r="49" spans="2:37" x14ac:dyDescent="0.25">
      <c r="B49" s="56"/>
      <c r="H49" s="77">
        <f t="shared" ref="H49:AK49" si="20">H7</f>
        <v>1</v>
      </c>
      <c r="I49" s="77">
        <f t="shared" si="20"/>
        <v>2</v>
      </c>
      <c r="J49" s="77">
        <f t="shared" si="20"/>
        <v>3</v>
      </c>
      <c r="K49" s="77">
        <f t="shared" si="20"/>
        <v>4</v>
      </c>
      <c r="L49" s="77">
        <f t="shared" si="20"/>
        <v>5</v>
      </c>
      <c r="M49" s="77">
        <f t="shared" si="20"/>
        <v>6</v>
      </c>
      <c r="N49" s="77">
        <f t="shared" si="20"/>
        <v>7</v>
      </c>
      <c r="O49" s="77">
        <f t="shared" si="20"/>
        <v>8</v>
      </c>
      <c r="P49" s="77">
        <f t="shared" si="20"/>
        <v>9</v>
      </c>
      <c r="Q49" s="77">
        <f t="shared" si="20"/>
        <v>10</v>
      </c>
      <c r="R49" s="77">
        <f t="shared" si="20"/>
        <v>11</v>
      </c>
      <c r="S49" s="77">
        <f t="shared" si="20"/>
        <v>12</v>
      </c>
      <c r="T49" s="77">
        <f t="shared" si="20"/>
        <v>13</v>
      </c>
      <c r="U49" s="77">
        <f t="shared" si="20"/>
        <v>14</v>
      </c>
      <c r="V49" s="77">
        <f t="shared" si="20"/>
        <v>15</v>
      </c>
      <c r="W49" s="77">
        <f t="shared" si="20"/>
        <v>16</v>
      </c>
      <c r="X49" s="77">
        <f t="shared" si="20"/>
        <v>17</v>
      </c>
      <c r="Y49" s="77">
        <f t="shared" si="20"/>
        <v>18</v>
      </c>
      <c r="Z49" s="77">
        <f t="shared" si="20"/>
        <v>19</v>
      </c>
      <c r="AA49" s="77">
        <f t="shared" si="20"/>
        <v>20</v>
      </c>
      <c r="AB49" s="77">
        <f t="shared" si="20"/>
        <v>21</v>
      </c>
      <c r="AC49" s="77">
        <f t="shared" si="20"/>
        <v>22</v>
      </c>
      <c r="AD49" s="77">
        <f t="shared" si="20"/>
        <v>23</v>
      </c>
      <c r="AE49" s="77">
        <f t="shared" si="20"/>
        <v>24</v>
      </c>
      <c r="AF49" s="77">
        <f t="shared" si="20"/>
        <v>25</v>
      </c>
      <c r="AG49" s="77">
        <f t="shared" si="20"/>
        <v>26</v>
      </c>
      <c r="AH49" s="77">
        <f t="shared" si="20"/>
        <v>27</v>
      </c>
      <c r="AI49" s="77">
        <f t="shared" si="20"/>
        <v>28</v>
      </c>
      <c r="AJ49" s="77">
        <f t="shared" si="20"/>
        <v>29</v>
      </c>
      <c r="AK49" s="77">
        <f t="shared" si="20"/>
        <v>30</v>
      </c>
    </row>
    <row r="50" spans="2:37" x14ac:dyDescent="0.25">
      <c r="B50" s="88" t="s">
        <v>556</v>
      </c>
      <c r="C50" s="84"/>
      <c r="D50" s="84"/>
      <c r="E50" s="84"/>
      <c r="F50" s="148"/>
      <c r="G50" s="84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</row>
    <row r="51" spans="2:37" hidden="1" x14ac:dyDescent="0.25">
      <c r="B51" s="332"/>
      <c r="C51" s="330"/>
      <c r="D51" s="330"/>
      <c r="E51" s="330"/>
      <c r="F51" s="331"/>
      <c r="G51" s="330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</row>
    <row r="52" spans="2:37" ht="15.75" thickBot="1" x14ac:dyDescent="0.3">
      <c r="B52" s="332" t="s">
        <v>497</v>
      </c>
      <c r="C52" s="330"/>
      <c r="D52" s="330"/>
      <c r="E52" s="330"/>
      <c r="F52" s="331"/>
      <c r="G52" s="330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</row>
    <row r="53" spans="2:37" ht="15.75" thickBot="1" x14ac:dyDescent="0.3">
      <c r="B53" s="365" t="s">
        <v>92</v>
      </c>
      <c r="C53" s="366">
        <f>Proforma!I81</f>
        <v>0</v>
      </c>
      <c r="E53" s="348" t="s">
        <v>500</v>
      </c>
      <c r="G53" s="338">
        <f>Proforma!G81</f>
        <v>0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</row>
    <row r="54" spans="2:37" s="157" customFormat="1" ht="15.75" thickBot="1" x14ac:dyDescent="0.3">
      <c r="B54" s="365" t="s">
        <v>195</v>
      </c>
      <c r="C54" s="368">
        <f>Proforma!D81</f>
        <v>0</v>
      </c>
      <c r="D54" s="367"/>
      <c r="F54" s="331"/>
      <c r="H54" s="115">
        <f>C54</f>
        <v>0</v>
      </c>
      <c r="I54" s="115">
        <f>IF(H58=0,H54,MIN(H54,H59))</f>
        <v>0</v>
      </c>
      <c r="J54" s="115">
        <f t="shared" ref="J54:AK54" si="21">IF(I58=0,I54,MIN(I54,I59))</f>
        <v>0</v>
      </c>
      <c r="K54" s="115">
        <f t="shared" si="21"/>
        <v>0</v>
      </c>
      <c r="L54" s="115">
        <f t="shared" si="21"/>
        <v>0</v>
      </c>
      <c r="M54" s="115">
        <f t="shared" si="21"/>
        <v>0</v>
      </c>
      <c r="N54" s="115">
        <f t="shared" si="21"/>
        <v>0</v>
      </c>
      <c r="O54" s="115">
        <f t="shared" si="21"/>
        <v>0</v>
      </c>
      <c r="P54" s="115">
        <f t="shared" si="21"/>
        <v>0</v>
      </c>
      <c r="Q54" s="115">
        <f t="shared" si="21"/>
        <v>0</v>
      </c>
      <c r="R54" s="115">
        <f t="shared" si="21"/>
        <v>0</v>
      </c>
      <c r="S54" s="115">
        <f t="shared" si="21"/>
        <v>0</v>
      </c>
      <c r="T54" s="115">
        <f t="shared" si="21"/>
        <v>0</v>
      </c>
      <c r="U54" s="115">
        <f t="shared" si="21"/>
        <v>0</v>
      </c>
      <c r="V54" s="115">
        <f t="shared" si="21"/>
        <v>0</v>
      </c>
      <c r="W54" s="115">
        <f t="shared" si="21"/>
        <v>0</v>
      </c>
      <c r="X54" s="115">
        <f t="shared" si="21"/>
        <v>0</v>
      </c>
      <c r="Y54" s="115">
        <f t="shared" si="21"/>
        <v>0</v>
      </c>
      <c r="Z54" s="115">
        <f t="shared" si="21"/>
        <v>0</v>
      </c>
      <c r="AA54" s="115">
        <f t="shared" si="21"/>
        <v>0</v>
      </c>
      <c r="AB54" s="115">
        <f t="shared" si="21"/>
        <v>0</v>
      </c>
      <c r="AC54" s="115">
        <f t="shared" si="21"/>
        <v>0</v>
      </c>
      <c r="AD54" s="115">
        <f t="shared" si="21"/>
        <v>0</v>
      </c>
      <c r="AE54" s="115">
        <f t="shared" si="21"/>
        <v>0</v>
      </c>
      <c r="AF54" s="115">
        <f t="shared" si="21"/>
        <v>0</v>
      </c>
      <c r="AG54" s="115">
        <f t="shared" si="21"/>
        <v>0</v>
      </c>
      <c r="AH54" s="115">
        <f t="shared" si="21"/>
        <v>0</v>
      </c>
      <c r="AI54" s="115">
        <f t="shared" si="21"/>
        <v>0</v>
      </c>
      <c r="AJ54" s="115">
        <f t="shared" si="21"/>
        <v>0</v>
      </c>
      <c r="AK54" s="115">
        <f t="shared" si="21"/>
        <v>0</v>
      </c>
    </row>
    <row r="55" spans="2:37" x14ac:dyDescent="0.25">
      <c r="B55" s="333" t="s">
        <v>498</v>
      </c>
      <c r="C55" s="330"/>
      <c r="D55" s="330"/>
      <c r="E55" s="330"/>
      <c r="F55" s="331"/>
      <c r="G55" s="330"/>
      <c r="H55" s="115">
        <f>H54*$C$53</f>
        <v>0</v>
      </c>
      <c r="I55" s="115">
        <f>I54*$C$53</f>
        <v>0</v>
      </c>
      <c r="J55" s="115">
        <f t="shared" ref="J55:AK55" si="22">J54*$C$53</f>
        <v>0</v>
      </c>
      <c r="K55" s="115">
        <f t="shared" si="22"/>
        <v>0</v>
      </c>
      <c r="L55" s="115">
        <f t="shared" si="22"/>
        <v>0</v>
      </c>
      <c r="M55" s="115">
        <f t="shared" si="22"/>
        <v>0</v>
      </c>
      <c r="N55" s="115">
        <f t="shared" si="22"/>
        <v>0</v>
      </c>
      <c r="O55" s="115">
        <f t="shared" si="22"/>
        <v>0</v>
      </c>
      <c r="P55" s="115">
        <f t="shared" si="22"/>
        <v>0</v>
      </c>
      <c r="Q55" s="115">
        <f t="shared" si="22"/>
        <v>0</v>
      </c>
      <c r="R55" s="115">
        <f t="shared" si="22"/>
        <v>0</v>
      </c>
      <c r="S55" s="115">
        <f t="shared" si="22"/>
        <v>0</v>
      </c>
      <c r="T55" s="115">
        <f t="shared" si="22"/>
        <v>0</v>
      </c>
      <c r="U55" s="115">
        <f t="shared" si="22"/>
        <v>0</v>
      </c>
      <c r="V55" s="115">
        <f t="shared" si="22"/>
        <v>0</v>
      </c>
      <c r="W55" s="115">
        <f t="shared" si="22"/>
        <v>0</v>
      </c>
      <c r="X55" s="115">
        <f t="shared" si="22"/>
        <v>0</v>
      </c>
      <c r="Y55" s="115">
        <f t="shared" si="22"/>
        <v>0</v>
      </c>
      <c r="Z55" s="115">
        <f t="shared" si="22"/>
        <v>0</v>
      </c>
      <c r="AA55" s="115">
        <f t="shared" si="22"/>
        <v>0</v>
      </c>
      <c r="AB55" s="115">
        <f t="shared" si="22"/>
        <v>0</v>
      </c>
      <c r="AC55" s="115">
        <f t="shared" si="22"/>
        <v>0</v>
      </c>
      <c r="AD55" s="115">
        <f t="shared" si="22"/>
        <v>0</v>
      </c>
      <c r="AE55" s="115">
        <f t="shared" si="22"/>
        <v>0</v>
      </c>
      <c r="AF55" s="115">
        <f t="shared" si="22"/>
        <v>0</v>
      </c>
      <c r="AG55" s="115">
        <f t="shared" si="22"/>
        <v>0</v>
      </c>
      <c r="AH55" s="115">
        <f t="shared" si="22"/>
        <v>0</v>
      </c>
      <c r="AI55" s="115">
        <f t="shared" si="22"/>
        <v>0</v>
      </c>
      <c r="AJ55" s="115">
        <f t="shared" si="22"/>
        <v>0</v>
      </c>
      <c r="AK55" s="115">
        <f t="shared" si="22"/>
        <v>0</v>
      </c>
    </row>
    <row r="56" spans="2:37" x14ac:dyDescent="0.25">
      <c r="B56" s="334" t="s">
        <v>499</v>
      </c>
      <c r="C56" s="350"/>
      <c r="D56" s="351"/>
      <c r="E56" s="352"/>
      <c r="F56" s="331"/>
      <c r="G56" s="330"/>
      <c r="H56" s="115">
        <v>0</v>
      </c>
      <c r="I56" s="115">
        <f>IF(H59&gt;$H$54,H59-H54,0)</f>
        <v>0</v>
      </c>
      <c r="J56" s="115">
        <f t="shared" ref="J56:AK56" si="23">IF(I59&gt;$H$54,I59-I54,0)</f>
        <v>0</v>
      </c>
      <c r="K56" s="115">
        <f t="shared" si="23"/>
        <v>0</v>
      </c>
      <c r="L56" s="115">
        <f t="shared" si="23"/>
        <v>0</v>
      </c>
      <c r="M56" s="115">
        <f t="shared" si="23"/>
        <v>0</v>
      </c>
      <c r="N56" s="115">
        <f t="shared" si="23"/>
        <v>0</v>
      </c>
      <c r="O56" s="115">
        <f t="shared" si="23"/>
        <v>0</v>
      </c>
      <c r="P56" s="115">
        <f t="shared" si="23"/>
        <v>0</v>
      </c>
      <c r="Q56" s="115">
        <f t="shared" si="23"/>
        <v>0</v>
      </c>
      <c r="R56" s="115">
        <f t="shared" si="23"/>
        <v>0</v>
      </c>
      <c r="S56" s="115">
        <f t="shared" si="23"/>
        <v>0</v>
      </c>
      <c r="T56" s="115">
        <f t="shared" si="23"/>
        <v>0</v>
      </c>
      <c r="U56" s="115">
        <f t="shared" si="23"/>
        <v>0</v>
      </c>
      <c r="V56" s="115">
        <f t="shared" si="23"/>
        <v>0</v>
      </c>
      <c r="W56" s="115">
        <f t="shared" si="23"/>
        <v>0</v>
      </c>
      <c r="X56" s="115">
        <f t="shared" si="23"/>
        <v>0</v>
      </c>
      <c r="Y56" s="115">
        <f t="shared" si="23"/>
        <v>0</v>
      </c>
      <c r="Z56" s="115">
        <f t="shared" si="23"/>
        <v>0</v>
      </c>
      <c r="AA56" s="115">
        <f t="shared" si="23"/>
        <v>0</v>
      </c>
      <c r="AB56" s="115">
        <f t="shared" si="23"/>
        <v>0</v>
      </c>
      <c r="AC56" s="115">
        <f t="shared" si="23"/>
        <v>0</v>
      </c>
      <c r="AD56" s="115">
        <f t="shared" si="23"/>
        <v>0</v>
      </c>
      <c r="AE56" s="115">
        <f t="shared" si="23"/>
        <v>0</v>
      </c>
      <c r="AF56" s="115">
        <f t="shared" si="23"/>
        <v>0</v>
      </c>
      <c r="AG56" s="115">
        <f t="shared" si="23"/>
        <v>0</v>
      </c>
      <c r="AH56" s="115">
        <f t="shared" si="23"/>
        <v>0</v>
      </c>
      <c r="AI56" s="115">
        <f t="shared" si="23"/>
        <v>0</v>
      </c>
      <c r="AJ56" s="115">
        <f t="shared" si="23"/>
        <v>0</v>
      </c>
      <c r="AK56" s="115">
        <f t="shared" si="23"/>
        <v>0</v>
      </c>
    </row>
    <row r="57" spans="2:37" x14ac:dyDescent="0.25">
      <c r="B57" s="334" t="s">
        <v>101</v>
      </c>
      <c r="C57" s="353"/>
      <c r="D57" s="351"/>
      <c r="E57" s="352"/>
      <c r="F57" s="331"/>
      <c r="G57" s="330"/>
      <c r="H57" s="115">
        <f>SUM(H54:H56)</f>
        <v>0</v>
      </c>
      <c r="I57" s="115">
        <f>SUM(I54:I56)</f>
        <v>0</v>
      </c>
      <c r="J57" s="115">
        <f t="shared" ref="J57:AK57" si="24">SUM(J54:J56)</f>
        <v>0</v>
      </c>
      <c r="K57" s="115">
        <f t="shared" si="24"/>
        <v>0</v>
      </c>
      <c r="L57" s="115">
        <f t="shared" si="24"/>
        <v>0</v>
      </c>
      <c r="M57" s="115">
        <f t="shared" si="24"/>
        <v>0</v>
      </c>
      <c r="N57" s="115">
        <f t="shared" si="24"/>
        <v>0</v>
      </c>
      <c r="O57" s="115">
        <f t="shared" si="24"/>
        <v>0</v>
      </c>
      <c r="P57" s="115">
        <f t="shared" si="24"/>
        <v>0</v>
      </c>
      <c r="Q57" s="115">
        <f t="shared" si="24"/>
        <v>0</v>
      </c>
      <c r="R57" s="115">
        <f t="shared" si="24"/>
        <v>0</v>
      </c>
      <c r="S57" s="115">
        <f t="shared" si="24"/>
        <v>0</v>
      </c>
      <c r="T57" s="115">
        <f t="shared" si="24"/>
        <v>0</v>
      </c>
      <c r="U57" s="115">
        <f t="shared" si="24"/>
        <v>0</v>
      </c>
      <c r="V57" s="115">
        <f t="shared" si="24"/>
        <v>0</v>
      </c>
      <c r="W57" s="115">
        <f t="shared" si="24"/>
        <v>0</v>
      </c>
      <c r="X57" s="115">
        <f t="shared" si="24"/>
        <v>0</v>
      </c>
      <c r="Y57" s="115">
        <f t="shared" si="24"/>
        <v>0</v>
      </c>
      <c r="Z57" s="115">
        <f t="shared" si="24"/>
        <v>0</v>
      </c>
      <c r="AA57" s="115">
        <f t="shared" si="24"/>
        <v>0</v>
      </c>
      <c r="AB57" s="115">
        <f t="shared" si="24"/>
        <v>0</v>
      </c>
      <c r="AC57" s="115">
        <f t="shared" si="24"/>
        <v>0</v>
      </c>
      <c r="AD57" s="115">
        <f t="shared" si="24"/>
        <v>0</v>
      </c>
      <c r="AE57" s="115">
        <f t="shared" si="24"/>
        <v>0</v>
      </c>
      <c r="AF57" s="115">
        <f t="shared" si="24"/>
        <v>0</v>
      </c>
      <c r="AG57" s="115">
        <f t="shared" si="24"/>
        <v>0</v>
      </c>
      <c r="AH57" s="115">
        <f t="shared" si="24"/>
        <v>0</v>
      </c>
      <c r="AI57" s="115">
        <f t="shared" si="24"/>
        <v>0</v>
      </c>
      <c r="AJ57" s="115">
        <f t="shared" si="24"/>
        <v>0</v>
      </c>
      <c r="AK57" s="115">
        <f t="shared" si="24"/>
        <v>0</v>
      </c>
    </row>
    <row r="58" spans="2:37" x14ac:dyDescent="0.25">
      <c r="B58" s="334" t="s">
        <v>492</v>
      </c>
      <c r="C58" s="330"/>
      <c r="D58" s="330"/>
      <c r="E58" s="330"/>
      <c r="F58" s="331"/>
      <c r="G58" s="330"/>
      <c r="H58" s="115">
        <f>IF(H$48=0,$G53*H$41,Proforma!$M$81)</f>
        <v>0</v>
      </c>
      <c r="I58" s="115">
        <f>IF(I$48=0,$G53*I$41,Proforma!$M$81)</f>
        <v>0</v>
      </c>
      <c r="J58" s="115">
        <f>IF(J$48=0,$G53*J$41,Proforma!$M$81)</f>
        <v>0</v>
      </c>
      <c r="K58" s="115">
        <f>IF(K$48=0,$G53*K$41,Proforma!$M$81)</f>
        <v>0</v>
      </c>
      <c r="L58" s="115">
        <f>IF(L$48=0,$G53*L$41,Proforma!$M$81)</f>
        <v>0</v>
      </c>
      <c r="M58" s="115">
        <f>IF(M$48=0,$G53*M$41,Proforma!$M$81)</f>
        <v>0</v>
      </c>
      <c r="N58" s="115">
        <f>IF(N$48=0,$G53*N$41,Proforma!$M$81)</f>
        <v>0</v>
      </c>
      <c r="O58" s="115">
        <f>IF(O$48=0,$G53*O$41,Proforma!$M$81)</f>
        <v>0</v>
      </c>
      <c r="P58" s="115">
        <f>IF(P$48=0,$G53*P$41,Proforma!$M$81)</f>
        <v>0</v>
      </c>
      <c r="Q58" s="115">
        <f>IF(Q$48=0,$G53*Q$41,Proforma!$M$81)</f>
        <v>0</v>
      </c>
      <c r="R58" s="115">
        <f>IF(R$48=0,$G53*R$41,Proforma!$M$81)</f>
        <v>0</v>
      </c>
      <c r="S58" s="115">
        <f>IF(S$48=0,$G53*S$41,Proforma!$M$81)</f>
        <v>0</v>
      </c>
      <c r="T58" s="115">
        <f>IF(T$48=0,$G53*T$41,Proforma!$M$81)</f>
        <v>0</v>
      </c>
      <c r="U58" s="115">
        <f>IF(U$48=0,$G53*U$41,Proforma!$M$81)</f>
        <v>0</v>
      </c>
      <c r="V58" s="115">
        <f>IF(V$48=0,$G53*V$41,Proforma!$M$81)</f>
        <v>0</v>
      </c>
      <c r="W58" s="115">
        <f>IF(W$48=0,$G53*W$41,Proforma!$M$81)</f>
        <v>0</v>
      </c>
      <c r="X58" s="115">
        <f>IF(X$48=0,$G53*X$41,Proforma!$M$81)</f>
        <v>0</v>
      </c>
      <c r="Y58" s="115">
        <f>IF(Y$48=0,$G53*Y$41,Proforma!$M$81)</f>
        <v>0</v>
      </c>
      <c r="Z58" s="115">
        <f>IF(Z$48=0,$G53*Z$41,Proforma!$M$81)</f>
        <v>0</v>
      </c>
      <c r="AA58" s="115">
        <f>IF(AA$48=0,$G53*AA$41,Proforma!$M$81)</f>
        <v>0</v>
      </c>
      <c r="AB58" s="115">
        <f>IF(AB$48=0,$G53*AB$41,Proforma!$M$81)</f>
        <v>0</v>
      </c>
      <c r="AC58" s="115">
        <f>IF(AC$48=0,$G53*AC$41,Proforma!$M$81)</f>
        <v>0</v>
      </c>
      <c r="AD58" s="115">
        <f>IF(AD$48=0,$G53*AD$41,Proforma!$M$81)</f>
        <v>0</v>
      </c>
      <c r="AE58" s="115">
        <f>IF(AE$48=0,$G53*AE$41,Proforma!$M$81)</f>
        <v>0</v>
      </c>
      <c r="AF58" s="115">
        <f>IF(AF$48=0,$G53*AF$41,Proforma!$M$81)</f>
        <v>0</v>
      </c>
      <c r="AG58" s="115">
        <f>IF(AG$48=0,$G53*AG$41,Proforma!$M$81)</f>
        <v>0</v>
      </c>
      <c r="AH58" s="115">
        <f>IF(AH$48=0,$G53*AH$41,Proforma!$M$81)</f>
        <v>0</v>
      </c>
      <c r="AI58" s="115">
        <f>IF(AI$48=0,$G53*AI$41,Proforma!$M$81)</f>
        <v>0</v>
      </c>
      <c r="AJ58" s="115">
        <f>IF(AJ$48=0,$G53*AJ$41,Proforma!$M$81)</f>
        <v>0</v>
      </c>
      <c r="AK58" s="115">
        <f>IF(AK$48=0,$G53*AK$41,Proforma!$M$81)</f>
        <v>0</v>
      </c>
    </row>
    <row r="59" spans="2:37" x14ac:dyDescent="0.25">
      <c r="B59" s="334" t="s">
        <v>494</v>
      </c>
      <c r="C59" s="330"/>
      <c r="D59" s="330"/>
      <c r="E59" s="330"/>
      <c r="F59" s="331"/>
      <c r="G59" s="330"/>
      <c r="H59" s="115">
        <f>H57-H58</f>
        <v>0</v>
      </c>
      <c r="I59" s="115">
        <f>I57-I58</f>
        <v>0</v>
      </c>
      <c r="J59" s="115">
        <f t="shared" ref="J59:AK59" si="25">J57-J58</f>
        <v>0</v>
      </c>
      <c r="K59" s="115">
        <f t="shared" si="25"/>
        <v>0</v>
      </c>
      <c r="L59" s="115">
        <f t="shared" si="25"/>
        <v>0</v>
      </c>
      <c r="M59" s="115">
        <f t="shared" si="25"/>
        <v>0</v>
      </c>
      <c r="N59" s="115">
        <f t="shared" si="25"/>
        <v>0</v>
      </c>
      <c r="O59" s="115">
        <f t="shared" si="25"/>
        <v>0</v>
      </c>
      <c r="P59" s="115">
        <f t="shared" si="25"/>
        <v>0</v>
      </c>
      <c r="Q59" s="115">
        <f t="shared" si="25"/>
        <v>0</v>
      </c>
      <c r="R59" s="115">
        <f t="shared" si="25"/>
        <v>0</v>
      </c>
      <c r="S59" s="115">
        <f t="shared" si="25"/>
        <v>0</v>
      </c>
      <c r="T59" s="115">
        <f t="shared" si="25"/>
        <v>0</v>
      </c>
      <c r="U59" s="115">
        <f t="shared" si="25"/>
        <v>0</v>
      </c>
      <c r="V59" s="115">
        <f t="shared" si="25"/>
        <v>0</v>
      </c>
      <c r="W59" s="115">
        <f t="shared" si="25"/>
        <v>0</v>
      </c>
      <c r="X59" s="115">
        <f t="shared" si="25"/>
        <v>0</v>
      </c>
      <c r="Y59" s="115">
        <f t="shared" si="25"/>
        <v>0</v>
      </c>
      <c r="Z59" s="115">
        <f t="shared" si="25"/>
        <v>0</v>
      </c>
      <c r="AA59" s="115">
        <f t="shared" si="25"/>
        <v>0</v>
      </c>
      <c r="AB59" s="115">
        <f t="shared" si="25"/>
        <v>0</v>
      </c>
      <c r="AC59" s="115">
        <f t="shared" si="25"/>
        <v>0</v>
      </c>
      <c r="AD59" s="115">
        <f t="shared" si="25"/>
        <v>0</v>
      </c>
      <c r="AE59" s="115">
        <f t="shared" si="25"/>
        <v>0</v>
      </c>
      <c r="AF59" s="115">
        <f t="shared" si="25"/>
        <v>0</v>
      </c>
      <c r="AG59" s="115">
        <f t="shared" si="25"/>
        <v>0</v>
      </c>
      <c r="AH59" s="115">
        <f t="shared" si="25"/>
        <v>0</v>
      </c>
      <c r="AI59" s="115">
        <f t="shared" si="25"/>
        <v>0</v>
      </c>
      <c r="AJ59" s="115">
        <f t="shared" si="25"/>
        <v>0</v>
      </c>
      <c r="AK59" s="115">
        <f t="shared" si="25"/>
        <v>0</v>
      </c>
    </row>
    <row r="60" spans="2:37" x14ac:dyDescent="0.25">
      <c r="B60" s="332"/>
      <c r="C60" s="330"/>
      <c r="D60" s="330"/>
      <c r="E60" s="330"/>
      <c r="F60" s="331"/>
      <c r="G60" s="330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</row>
    <row r="61" spans="2:37" x14ac:dyDescent="0.25">
      <c r="B61" s="333" t="s">
        <v>92</v>
      </c>
      <c r="C61" s="347">
        <f>Proforma!I82</f>
        <v>0</v>
      </c>
      <c r="D61" s="330"/>
      <c r="E61" s="348" t="s">
        <v>500</v>
      </c>
      <c r="F61" s="331"/>
      <c r="G61" s="349">
        <f>Proforma!G82</f>
        <v>0</v>
      </c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</row>
    <row r="62" spans="2:37" x14ac:dyDescent="0.25">
      <c r="B62" s="333" t="s">
        <v>195</v>
      </c>
      <c r="C62" s="632">
        <f>Proforma!D82</f>
        <v>0</v>
      </c>
      <c r="D62" s="632"/>
      <c r="E62" s="330"/>
      <c r="F62" s="331"/>
      <c r="G62" s="330"/>
      <c r="H62" s="115">
        <f>C62</f>
        <v>0</v>
      </c>
      <c r="I62" s="115">
        <f>IF(H66=0,H62,MIN(H62,H67))</f>
        <v>0</v>
      </c>
      <c r="J62" s="115">
        <f t="shared" ref="J62:AK62" si="26">IF(I66=0,I62,MIN(I62,I67))</f>
        <v>0</v>
      </c>
      <c r="K62" s="115">
        <f t="shared" si="26"/>
        <v>0</v>
      </c>
      <c r="L62" s="115">
        <f t="shared" si="26"/>
        <v>0</v>
      </c>
      <c r="M62" s="115">
        <f t="shared" si="26"/>
        <v>0</v>
      </c>
      <c r="N62" s="115">
        <f t="shared" si="26"/>
        <v>0</v>
      </c>
      <c r="O62" s="115">
        <f t="shared" si="26"/>
        <v>0</v>
      </c>
      <c r="P62" s="115">
        <f t="shared" si="26"/>
        <v>0</v>
      </c>
      <c r="Q62" s="115">
        <f t="shared" si="26"/>
        <v>0</v>
      </c>
      <c r="R62" s="115">
        <f t="shared" si="26"/>
        <v>0</v>
      </c>
      <c r="S62" s="115">
        <f t="shared" si="26"/>
        <v>0</v>
      </c>
      <c r="T62" s="115">
        <f t="shared" si="26"/>
        <v>0</v>
      </c>
      <c r="U62" s="115">
        <f t="shared" si="26"/>
        <v>0</v>
      </c>
      <c r="V62" s="115">
        <f t="shared" si="26"/>
        <v>0</v>
      </c>
      <c r="W62" s="115">
        <f t="shared" si="26"/>
        <v>0</v>
      </c>
      <c r="X62" s="115">
        <f t="shared" si="26"/>
        <v>0</v>
      </c>
      <c r="Y62" s="115">
        <f t="shared" si="26"/>
        <v>0</v>
      </c>
      <c r="Z62" s="115">
        <f t="shared" si="26"/>
        <v>0</v>
      </c>
      <c r="AA62" s="115">
        <f t="shared" si="26"/>
        <v>0</v>
      </c>
      <c r="AB62" s="115">
        <f t="shared" si="26"/>
        <v>0</v>
      </c>
      <c r="AC62" s="115">
        <f t="shared" si="26"/>
        <v>0</v>
      </c>
      <c r="AD62" s="115">
        <f t="shared" si="26"/>
        <v>0</v>
      </c>
      <c r="AE62" s="115">
        <f t="shared" si="26"/>
        <v>0</v>
      </c>
      <c r="AF62" s="115">
        <f t="shared" si="26"/>
        <v>0</v>
      </c>
      <c r="AG62" s="115">
        <f t="shared" si="26"/>
        <v>0</v>
      </c>
      <c r="AH62" s="115">
        <f t="shared" si="26"/>
        <v>0</v>
      </c>
      <c r="AI62" s="115">
        <f t="shared" si="26"/>
        <v>0</v>
      </c>
      <c r="AJ62" s="115">
        <f t="shared" si="26"/>
        <v>0</v>
      </c>
      <c r="AK62" s="115">
        <f t="shared" si="26"/>
        <v>0</v>
      </c>
    </row>
    <row r="63" spans="2:37" x14ac:dyDescent="0.25">
      <c r="B63" s="333" t="s">
        <v>498</v>
      </c>
      <c r="C63" s="352"/>
      <c r="D63" s="352"/>
      <c r="E63" s="330"/>
      <c r="F63" s="331"/>
      <c r="G63" s="330"/>
      <c r="H63" s="115">
        <f>H62*$C$61</f>
        <v>0</v>
      </c>
      <c r="I63" s="115">
        <f>I62*$C$61</f>
        <v>0</v>
      </c>
      <c r="J63" s="115">
        <f t="shared" ref="J63:AK63" si="27">J62*$C$61</f>
        <v>0</v>
      </c>
      <c r="K63" s="115">
        <f t="shared" si="27"/>
        <v>0</v>
      </c>
      <c r="L63" s="115">
        <f t="shared" si="27"/>
        <v>0</v>
      </c>
      <c r="M63" s="115">
        <f t="shared" si="27"/>
        <v>0</v>
      </c>
      <c r="N63" s="115">
        <f t="shared" si="27"/>
        <v>0</v>
      </c>
      <c r="O63" s="115">
        <f t="shared" si="27"/>
        <v>0</v>
      </c>
      <c r="P63" s="115">
        <f t="shared" si="27"/>
        <v>0</v>
      </c>
      <c r="Q63" s="115">
        <f t="shared" si="27"/>
        <v>0</v>
      </c>
      <c r="R63" s="115">
        <f t="shared" si="27"/>
        <v>0</v>
      </c>
      <c r="S63" s="115">
        <f t="shared" si="27"/>
        <v>0</v>
      </c>
      <c r="T63" s="115">
        <f t="shared" si="27"/>
        <v>0</v>
      </c>
      <c r="U63" s="115">
        <f t="shared" si="27"/>
        <v>0</v>
      </c>
      <c r="V63" s="115">
        <f t="shared" si="27"/>
        <v>0</v>
      </c>
      <c r="W63" s="115">
        <f t="shared" si="27"/>
        <v>0</v>
      </c>
      <c r="X63" s="115">
        <f t="shared" si="27"/>
        <v>0</v>
      </c>
      <c r="Y63" s="115">
        <f t="shared" si="27"/>
        <v>0</v>
      </c>
      <c r="Z63" s="115">
        <f t="shared" si="27"/>
        <v>0</v>
      </c>
      <c r="AA63" s="115">
        <f t="shared" si="27"/>
        <v>0</v>
      </c>
      <c r="AB63" s="115">
        <f t="shared" si="27"/>
        <v>0</v>
      </c>
      <c r="AC63" s="115">
        <f t="shared" si="27"/>
        <v>0</v>
      </c>
      <c r="AD63" s="115">
        <f t="shared" si="27"/>
        <v>0</v>
      </c>
      <c r="AE63" s="115">
        <f t="shared" si="27"/>
        <v>0</v>
      </c>
      <c r="AF63" s="115">
        <f t="shared" si="27"/>
        <v>0</v>
      </c>
      <c r="AG63" s="115">
        <f t="shared" si="27"/>
        <v>0</v>
      </c>
      <c r="AH63" s="115">
        <f t="shared" si="27"/>
        <v>0</v>
      </c>
      <c r="AI63" s="115">
        <f t="shared" si="27"/>
        <v>0</v>
      </c>
      <c r="AJ63" s="115">
        <f t="shared" si="27"/>
        <v>0</v>
      </c>
      <c r="AK63" s="115">
        <f t="shared" si="27"/>
        <v>0</v>
      </c>
    </row>
    <row r="64" spans="2:37" x14ac:dyDescent="0.25">
      <c r="B64" s="334" t="s">
        <v>499</v>
      </c>
      <c r="C64" s="350"/>
      <c r="D64" s="351"/>
      <c r="E64" s="330"/>
      <c r="F64" s="331"/>
      <c r="G64" s="330"/>
      <c r="H64" s="115">
        <v>0</v>
      </c>
      <c r="I64" s="115">
        <f>IF(H67&gt;$H$62,H67-H62,0)</f>
        <v>0</v>
      </c>
      <c r="J64" s="115">
        <f t="shared" ref="J64:AK64" si="28">IF(I67&gt;$H$62,I67-I62,0)</f>
        <v>0</v>
      </c>
      <c r="K64" s="115">
        <f t="shared" si="28"/>
        <v>0</v>
      </c>
      <c r="L64" s="115">
        <f t="shared" si="28"/>
        <v>0</v>
      </c>
      <c r="M64" s="115">
        <f t="shared" si="28"/>
        <v>0</v>
      </c>
      <c r="N64" s="115">
        <f t="shared" si="28"/>
        <v>0</v>
      </c>
      <c r="O64" s="115">
        <f t="shared" si="28"/>
        <v>0</v>
      </c>
      <c r="P64" s="115">
        <f t="shared" si="28"/>
        <v>0</v>
      </c>
      <c r="Q64" s="115">
        <f t="shared" si="28"/>
        <v>0</v>
      </c>
      <c r="R64" s="115">
        <f t="shared" si="28"/>
        <v>0</v>
      </c>
      <c r="S64" s="115">
        <f t="shared" si="28"/>
        <v>0</v>
      </c>
      <c r="T64" s="115">
        <f t="shared" si="28"/>
        <v>0</v>
      </c>
      <c r="U64" s="115">
        <f t="shared" si="28"/>
        <v>0</v>
      </c>
      <c r="V64" s="115">
        <f t="shared" si="28"/>
        <v>0</v>
      </c>
      <c r="W64" s="115">
        <f t="shared" si="28"/>
        <v>0</v>
      </c>
      <c r="X64" s="115">
        <f t="shared" si="28"/>
        <v>0</v>
      </c>
      <c r="Y64" s="115">
        <f t="shared" si="28"/>
        <v>0</v>
      </c>
      <c r="Z64" s="115">
        <f t="shared" si="28"/>
        <v>0</v>
      </c>
      <c r="AA64" s="115">
        <f t="shared" si="28"/>
        <v>0</v>
      </c>
      <c r="AB64" s="115">
        <f t="shared" si="28"/>
        <v>0</v>
      </c>
      <c r="AC64" s="115">
        <f t="shared" si="28"/>
        <v>0</v>
      </c>
      <c r="AD64" s="115">
        <f t="shared" si="28"/>
        <v>0</v>
      </c>
      <c r="AE64" s="115">
        <f t="shared" si="28"/>
        <v>0</v>
      </c>
      <c r="AF64" s="115">
        <f t="shared" si="28"/>
        <v>0</v>
      </c>
      <c r="AG64" s="115">
        <f t="shared" si="28"/>
        <v>0</v>
      </c>
      <c r="AH64" s="115">
        <f t="shared" si="28"/>
        <v>0</v>
      </c>
      <c r="AI64" s="115">
        <f t="shared" si="28"/>
        <v>0</v>
      </c>
      <c r="AJ64" s="115">
        <f t="shared" si="28"/>
        <v>0</v>
      </c>
      <c r="AK64" s="115">
        <f t="shared" si="28"/>
        <v>0</v>
      </c>
    </row>
    <row r="65" spans="2:37" x14ac:dyDescent="0.25">
      <c r="B65" s="334" t="s">
        <v>101</v>
      </c>
      <c r="C65" s="353"/>
      <c r="D65" s="351"/>
      <c r="E65" s="330"/>
      <c r="F65" s="331"/>
      <c r="G65" s="330"/>
      <c r="H65" s="115">
        <f>SUM(H62:H64)</f>
        <v>0</v>
      </c>
      <c r="I65" s="115">
        <f>SUM(I62:I64)</f>
        <v>0</v>
      </c>
      <c r="J65" s="115">
        <f t="shared" ref="J65:AK65" si="29">SUM(J62:J64)</f>
        <v>0</v>
      </c>
      <c r="K65" s="115">
        <f t="shared" si="29"/>
        <v>0</v>
      </c>
      <c r="L65" s="115">
        <f t="shared" si="29"/>
        <v>0</v>
      </c>
      <c r="M65" s="115">
        <f t="shared" si="29"/>
        <v>0</v>
      </c>
      <c r="N65" s="115">
        <f t="shared" si="29"/>
        <v>0</v>
      </c>
      <c r="O65" s="115">
        <f t="shared" si="29"/>
        <v>0</v>
      </c>
      <c r="P65" s="115">
        <f t="shared" si="29"/>
        <v>0</v>
      </c>
      <c r="Q65" s="115">
        <f t="shared" si="29"/>
        <v>0</v>
      </c>
      <c r="R65" s="115">
        <f t="shared" si="29"/>
        <v>0</v>
      </c>
      <c r="S65" s="115">
        <f t="shared" si="29"/>
        <v>0</v>
      </c>
      <c r="T65" s="115">
        <f t="shared" si="29"/>
        <v>0</v>
      </c>
      <c r="U65" s="115">
        <f t="shared" si="29"/>
        <v>0</v>
      </c>
      <c r="V65" s="115">
        <f t="shared" si="29"/>
        <v>0</v>
      </c>
      <c r="W65" s="115">
        <f t="shared" si="29"/>
        <v>0</v>
      </c>
      <c r="X65" s="115">
        <f t="shared" si="29"/>
        <v>0</v>
      </c>
      <c r="Y65" s="115">
        <f t="shared" si="29"/>
        <v>0</v>
      </c>
      <c r="Z65" s="115">
        <f t="shared" si="29"/>
        <v>0</v>
      </c>
      <c r="AA65" s="115">
        <f t="shared" si="29"/>
        <v>0</v>
      </c>
      <c r="AB65" s="115">
        <f t="shared" si="29"/>
        <v>0</v>
      </c>
      <c r="AC65" s="115">
        <f t="shared" si="29"/>
        <v>0</v>
      </c>
      <c r="AD65" s="115">
        <f t="shared" si="29"/>
        <v>0</v>
      </c>
      <c r="AE65" s="115">
        <f t="shared" si="29"/>
        <v>0</v>
      </c>
      <c r="AF65" s="115">
        <f t="shared" si="29"/>
        <v>0</v>
      </c>
      <c r="AG65" s="115">
        <f t="shared" si="29"/>
        <v>0</v>
      </c>
      <c r="AH65" s="115">
        <f t="shared" si="29"/>
        <v>0</v>
      </c>
      <c r="AI65" s="115">
        <f t="shared" si="29"/>
        <v>0</v>
      </c>
      <c r="AJ65" s="115">
        <f t="shared" si="29"/>
        <v>0</v>
      </c>
      <c r="AK65" s="115">
        <f t="shared" si="29"/>
        <v>0</v>
      </c>
    </row>
    <row r="66" spans="2:37" x14ac:dyDescent="0.25">
      <c r="B66" s="334" t="s">
        <v>492</v>
      </c>
      <c r="C66" s="330"/>
      <c r="D66" s="330"/>
      <c r="E66" s="330"/>
      <c r="F66" s="331"/>
      <c r="G66" s="330"/>
      <c r="H66" s="115">
        <f>IF(H$48=0,$G61*H$41,Proforma!$M$82)</f>
        <v>0</v>
      </c>
      <c r="I66" s="115">
        <f>IF(I$48=0,$G61*I$41,Proforma!$M$82)</f>
        <v>0</v>
      </c>
      <c r="J66" s="115">
        <f>IF(J$48=0,$G61*J$41,Proforma!$M$82)</f>
        <v>0</v>
      </c>
      <c r="K66" s="115">
        <f>IF(K$48=0,$G61*K$41,Proforma!$M$82)</f>
        <v>0</v>
      </c>
      <c r="L66" s="115">
        <f>IF(L$48=0,$G61*L$41,Proforma!$M$82)</f>
        <v>0</v>
      </c>
      <c r="M66" s="115">
        <f>IF(M$48=0,$G61*M$41,Proforma!$M$82)</f>
        <v>0</v>
      </c>
      <c r="N66" s="115">
        <f>IF(N$48=0,$G61*N$41,Proforma!$M$82)</f>
        <v>0</v>
      </c>
      <c r="O66" s="115">
        <f>IF(O$48=0,$G61*O$41,Proforma!$M$82)</f>
        <v>0</v>
      </c>
      <c r="P66" s="115">
        <f>IF(P$48=0,$G61*P$41,Proforma!$M$82)</f>
        <v>0</v>
      </c>
      <c r="Q66" s="115">
        <f>IF(Q$48=0,$G61*Q$41,Proforma!$M$82)</f>
        <v>0</v>
      </c>
      <c r="R66" s="115">
        <f>IF(R$48=0,$G61*R$41,Proforma!$M$82)</f>
        <v>0</v>
      </c>
      <c r="S66" s="115">
        <f>IF(S$48=0,$G61*S$41,Proforma!$M$82)</f>
        <v>0</v>
      </c>
      <c r="T66" s="115">
        <f>IF(T$48=0,$G61*T$41,Proforma!$M$82)</f>
        <v>0</v>
      </c>
      <c r="U66" s="115">
        <f>IF(U$48=0,$G61*U$41,Proforma!$M$82)</f>
        <v>0</v>
      </c>
      <c r="V66" s="115">
        <f>IF(V$48=0,$G61*V$41,Proforma!$M$82)</f>
        <v>0</v>
      </c>
      <c r="W66" s="115">
        <f>IF(W$48=0,$G61*W$41,Proforma!$M$82)</f>
        <v>0</v>
      </c>
      <c r="X66" s="115">
        <f>IF(X$48=0,$G61*X$41,Proforma!$M$82)</f>
        <v>0</v>
      </c>
      <c r="Y66" s="115">
        <f>IF(Y$48=0,$G61*Y$41,Proforma!$M$82)</f>
        <v>0</v>
      </c>
      <c r="Z66" s="115">
        <f>IF(Z$48=0,$G61*Z$41,Proforma!$M$82)</f>
        <v>0</v>
      </c>
      <c r="AA66" s="115">
        <f>IF(AA$48=0,$G61*AA$41,Proforma!$M$82)</f>
        <v>0</v>
      </c>
      <c r="AB66" s="115">
        <f>IF(AB$48=0,$G61*AB$41,Proforma!$M$82)</f>
        <v>0</v>
      </c>
      <c r="AC66" s="115">
        <f>IF(AC$48=0,$G61*AC$41,Proforma!$M$82)</f>
        <v>0</v>
      </c>
      <c r="AD66" s="115">
        <f>IF(AD$48=0,$G61*AD$41,Proforma!$M$82)</f>
        <v>0</v>
      </c>
      <c r="AE66" s="115">
        <f>IF(AE$48=0,$G61*AE$41,Proforma!$M$82)</f>
        <v>0</v>
      </c>
      <c r="AF66" s="115">
        <f>IF(AF$48=0,$G61*AF$41,Proforma!$M$82)</f>
        <v>0</v>
      </c>
      <c r="AG66" s="115">
        <f>IF(AG$48=0,$G61*AG$41,Proforma!$M$82)</f>
        <v>0</v>
      </c>
      <c r="AH66" s="115">
        <f>IF(AH$48=0,$G61*AH$41,Proforma!$M$82)</f>
        <v>0</v>
      </c>
      <c r="AI66" s="115">
        <f>IF(AI$48=0,$G61*AI$41,Proforma!$M$82)</f>
        <v>0</v>
      </c>
      <c r="AJ66" s="115">
        <f>IF(AJ$48=0,$G61*AJ$41,Proforma!$M$82)</f>
        <v>0</v>
      </c>
      <c r="AK66" s="115">
        <f>IF(AK$48=0,$G61*AK$41,Proforma!$M$82)</f>
        <v>0</v>
      </c>
    </row>
    <row r="67" spans="2:37" x14ac:dyDescent="0.25">
      <c r="B67" s="334" t="s">
        <v>494</v>
      </c>
      <c r="C67" s="330"/>
      <c r="D67" s="330"/>
      <c r="E67" s="330"/>
      <c r="F67" s="331"/>
      <c r="G67" s="330"/>
      <c r="H67" s="115">
        <f>H65-H66</f>
        <v>0</v>
      </c>
      <c r="I67" s="115">
        <f>I65-I66</f>
        <v>0</v>
      </c>
      <c r="J67" s="115">
        <f t="shared" ref="J67:AK67" si="30">J65-J66</f>
        <v>0</v>
      </c>
      <c r="K67" s="115">
        <f t="shared" si="30"/>
        <v>0</v>
      </c>
      <c r="L67" s="115">
        <f t="shared" si="30"/>
        <v>0</v>
      </c>
      <c r="M67" s="115">
        <f t="shared" si="30"/>
        <v>0</v>
      </c>
      <c r="N67" s="115">
        <f t="shared" si="30"/>
        <v>0</v>
      </c>
      <c r="O67" s="115">
        <f t="shared" si="30"/>
        <v>0</v>
      </c>
      <c r="P67" s="115">
        <f t="shared" si="30"/>
        <v>0</v>
      </c>
      <c r="Q67" s="115">
        <f t="shared" si="30"/>
        <v>0</v>
      </c>
      <c r="R67" s="115">
        <f t="shared" si="30"/>
        <v>0</v>
      </c>
      <c r="S67" s="115">
        <f t="shared" si="30"/>
        <v>0</v>
      </c>
      <c r="T67" s="115">
        <f t="shared" si="30"/>
        <v>0</v>
      </c>
      <c r="U67" s="115">
        <f t="shared" si="30"/>
        <v>0</v>
      </c>
      <c r="V67" s="115">
        <f t="shared" si="30"/>
        <v>0</v>
      </c>
      <c r="W67" s="115">
        <f t="shared" si="30"/>
        <v>0</v>
      </c>
      <c r="X67" s="115">
        <f t="shared" si="30"/>
        <v>0</v>
      </c>
      <c r="Y67" s="115">
        <f t="shared" si="30"/>
        <v>0</v>
      </c>
      <c r="Z67" s="115">
        <f t="shared" si="30"/>
        <v>0</v>
      </c>
      <c r="AA67" s="115">
        <f t="shared" si="30"/>
        <v>0</v>
      </c>
      <c r="AB67" s="115">
        <f t="shared" si="30"/>
        <v>0</v>
      </c>
      <c r="AC67" s="115">
        <f t="shared" si="30"/>
        <v>0</v>
      </c>
      <c r="AD67" s="115">
        <f t="shared" si="30"/>
        <v>0</v>
      </c>
      <c r="AE67" s="115">
        <f t="shared" si="30"/>
        <v>0</v>
      </c>
      <c r="AF67" s="115">
        <f t="shared" si="30"/>
        <v>0</v>
      </c>
      <c r="AG67" s="115">
        <f t="shared" si="30"/>
        <v>0</v>
      </c>
      <c r="AH67" s="115">
        <f t="shared" si="30"/>
        <v>0</v>
      </c>
      <c r="AI67" s="115">
        <f t="shared" si="30"/>
        <v>0</v>
      </c>
      <c r="AJ67" s="115">
        <f t="shared" si="30"/>
        <v>0</v>
      </c>
      <c r="AK67" s="115">
        <f t="shared" si="30"/>
        <v>0</v>
      </c>
    </row>
    <row r="68" spans="2:37" x14ac:dyDescent="0.25">
      <c r="B68" s="332"/>
      <c r="C68" s="330"/>
      <c r="D68" s="330"/>
      <c r="E68" s="330"/>
      <c r="F68" s="331"/>
      <c r="G68" s="330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</row>
    <row r="69" spans="2:37" x14ac:dyDescent="0.25">
      <c r="B69" s="354" t="s">
        <v>570</v>
      </c>
      <c r="C69" s="85"/>
      <c r="D69" s="85"/>
      <c r="E69" s="85"/>
      <c r="F69" s="85"/>
      <c r="G69" s="85"/>
      <c r="H69" s="355">
        <f>H41-H58-H66</f>
        <v>0</v>
      </c>
      <c r="I69" s="355">
        <f t="shared" ref="I69:AK69" si="31">I41-I58-I66</f>
        <v>0</v>
      </c>
      <c r="J69" s="355">
        <f t="shared" si="31"/>
        <v>0</v>
      </c>
      <c r="K69" s="355">
        <f t="shared" si="31"/>
        <v>0</v>
      </c>
      <c r="L69" s="355">
        <f t="shared" si="31"/>
        <v>0</v>
      </c>
      <c r="M69" s="355">
        <f t="shared" si="31"/>
        <v>0</v>
      </c>
      <c r="N69" s="355">
        <f t="shared" si="31"/>
        <v>0</v>
      </c>
      <c r="O69" s="355">
        <f t="shared" si="31"/>
        <v>0</v>
      </c>
      <c r="P69" s="355">
        <f t="shared" si="31"/>
        <v>0</v>
      </c>
      <c r="Q69" s="355">
        <f t="shared" si="31"/>
        <v>0</v>
      </c>
      <c r="R69" s="355">
        <f t="shared" si="31"/>
        <v>0</v>
      </c>
      <c r="S69" s="355">
        <f t="shared" si="31"/>
        <v>0</v>
      </c>
      <c r="T69" s="355">
        <f t="shared" si="31"/>
        <v>0</v>
      </c>
      <c r="U69" s="355">
        <f t="shared" si="31"/>
        <v>0</v>
      </c>
      <c r="V69" s="355">
        <f t="shared" si="31"/>
        <v>0</v>
      </c>
      <c r="W69" s="355">
        <f t="shared" si="31"/>
        <v>0</v>
      </c>
      <c r="X69" s="355">
        <f t="shared" si="31"/>
        <v>0</v>
      </c>
      <c r="Y69" s="355">
        <f t="shared" si="31"/>
        <v>0</v>
      </c>
      <c r="Z69" s="355">
        <f t="shared" si="31"/>
        <v>0</v>
      </c>
      <c r="AA69" s="355">
        <f t="shared" si="31"/>
        <v>0</v>
      </c>
      <c r="AB69" s="355">
        <f t="shared" si="31"/>
        <v>0</v>
      </c>
      <c r="AC69" s="355">
        <f t="shared" si="31"/>
        <v>0</v>
      </c>
      <c r="AD69" s="355">
        <f t="shared" si="31"/>
        <v>0</v>
      </c>
      <c r="AE69" s="355">
        <f t="shared" si="31"/>
        <v>0</v>
      </c>
      <c r="AF69" s="355">
        <f t="shared" si="31"/>
        <v>0</v>
      </c>
      <c r="AG69" s="355">
        <f t="shared" si="31"/>
        <v>0</v>
      </c>
      <c r="AH69" s="355">
        <f t="shared" si="31"/>
        <v>0</v>
      </c>
      <c r="AI69" s="355">
        <f t="shared" si="31"/>
        <v>0</v>
      </c>
      <c r="AJ69" s="355">
        <f t="shared" si="31"/>
        <v>0</v>
      </c>
      <c r="AK69" s="355">
        <f t="shared" si="31"/>
        <v>0</v>
      </c>
    </row>
    <row r="70" spans="2:37" x14ac:dyDescent="0.25">
      <c r="B70" s="157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</row>
    <row r="71" spans="2:37" x14ac:dyDescent="0.25">
      <c r="B71" s="157" t="s">
        <v>205</v>
      </c>
      <c r="C71" s="330"/>
      <c r="D71" s="330"/>
      <c r="E71" s="330"/>
      <c r="F71" s="330"/>
      <c r="G71" s="330"/>
      <c r="H71" s="363">
        <f t="shared" ref="H71:AK71" si="32">H39+H58+H66</f>
        <v>0</v>
      </c>
      <c r="I71" s="363">
        <f t="shared" si="32"/>
        <v>0</v>
      </c>
      <c r="J71" s="363">
        <f t="shared" si="32"/>
        <v>0</v>
      </c>
      <c r="K71" s="363">
        <f t="shared" si="32"/>
        <v>0</v>
      </c>
      <c r="L71" s="363">
        <f t="shared" si="32"/>
        <v>0</v>
      </c>
      <c r="M71" s="363">
        <f t="shared" si="32"/>
        <v>0</v>
      </c>
      <c r="N71" s="363">
        <f t="shared" si="32"/>
        <v>0</v>
      </c>
      <c r="O71" s="363">
        <f t="shared" si="32"/>
        <v>0</v>
      </c>
      <c r="P71" s="363">
        <f t="shared" si="32"/>
        <v>0</v>
      </c>
      <c r="Q71" s="363">
        <f t="shared" si="32"/>
        <v>0</v>
      </c>
      <c r="R71" s="363">
        <f t="shared" si="32"/>
        <v>0</v>
      </c>
      <c r="S71" s="363">
        <f t="shared" si="32"/>
        <v>0</v>
      </c>
      <c r="T71" s="363">
        <f t="shared" si="32"/>
        <v>0</v>
      </c>
      <c r="U71" s="363">
        <f t="shared" si="32"/>
        <v>0</v>
      </c>
      <c r="V71" s="363">
        <f t="shared" si="32"/>
        <v>0</v>
      </c>
      <c r="W71" s="363">
        <f t="shared" si="32"/>
        <v>0</v>
      </c>
      <c r="X71" s="363">
        <f t="shared" si="32"/>
        <v>0</v>
      </c>
      <c r="Y71" s="363">
        <f t="shared" si="32"/>
        <v>0</v>
      </c>
      <c r="Z71" s="363">
        <f t="shared" si="32"/>
        <v>0</v>
      </c>
      <c r="AA71" s="363">
        <f t="shared" si="32"/>
        <v>0</v>
      </c>
      <c r="AB71" s="363">
        <f t="shared" si="32"/>
        <v>0</v>
      </c>
      <c r="AC71" s="363">
        <f t="shared" si="32"/>
        <v>0</v>
      </c>
      <c r="AD71" s="363">
        <f t="shared" si="32"/>
        <v>0</v>
      </c>
      <c r="AE71" s="363">
        <f t="shared" si="32"/>
        <v>0</v>
      </c>
      <c r="AF71" s="363">
        <f t="shared" si="32"/>
        <v>0</v>
      </c>
      <c r="AG71" s="363">
        <f t="shared" si="32"/>
        <v>0</v>
      </c>
      <c r="AH71" s="363">
        <f t="shared" si="32"/>
        <v>0</v>
      </c>
      <c r="AI71" s="363">
        <f t="shared" si="32"/>
        <v>0</v>
      </c>
      <c r="AJ71" s="363">
        <f t="shared" si="32"/>
        <v>0</v>
      </c>
      <c r="AK71" s="363">
        <f t="shared" si="32"/>
        <v>0</v>
      </c>
    </row>
    <row r="72" spans="2:37" x14ac:dyDescent="0.25">
      <c r="B72" s="157"/>
      <c r="C72" s="157" t="s">
        <v>571</v>
      </c>
      <c r="D72" s="330"/>
      <c r="E72" s="330"/>
      <c r="F72" s="330"/>
      <c r="G72" s="330"/>
      <c r="H72" s="581" t="e">
        <f t="shared" ref="H72:AK72" si="33">H29/H71</f>
        <v>#DIV/0!</v>
      </c>
      <c r="I72" s="581" t="e">
        <f t="shared" si="33"/>
        <v>#DIV/0!</v>
      </c>
      <c r="J72" s="581" t="e">
        <f t="shared" si="33"/>
        <v>#DIV/0!</v>
      </c>
      <c r="K72" s="581" t="e">
        <f t="shared" si="33"/>
        <v>#DIV/0!</v>
      </c>
      <c r="L72" s="581" t="e">
        <f t="shared" si="33"/>
        <v>#DIV/0!</v>
      </c>
      <c r="M72" s="581" t="e">
        <f t="shared" si="33"/>
        <v>#DIV/0!</v>
      </c>
      <c r="N72" s="581" t="e">
        <f t="shared" si="33"/>
        <v>#DIV/0!</v>
      </c>
      <c r="O72" s="581" t="e">
        <f t="shared" si="33"/>
        <v>#DIV/0!</v>
      </c>
      <c r="P72" s="581" t="e">
        <f t="shared" si="33"/>
        <v>#DIV/0!</v>
      </c>
      <c r="Q72" s="581" t="e">
        <f t="shared" si="33"/>
        <v>#DIV/0!</v>
      </c>
      <c r="R72" s="581" t="e">
        <f t="shared" si="33"/>
        <v>#DIV/0!</v>
      </c>
      <c r="S72" s="581" t="e">
        <f t="shared" si="33"/>
        <v>#DIV/0!</v>
      </c>
      <c r="T72" s="581" t="e">
        <f t="shared" si="33"/>
        <v>#DIV/0!</v>
      </c>
      <c r="U72" s="581" t="e">
        <f t="shared" si="33"/>
        <v>#DIV/0!</v>
      </c>
      <c r="V72" s="581" t="e">
        <f t="shared" si="33"/>
        <v>#DIV/0!</v>
      </c>
      <c r="W72" s="581" t="e">
        <f t="shared" si="33"/>
        <v>#DIV/0!</v>
      </c>
      <c r="X72" s="581" t="e">
        <f t="shared" si="33"/>
        <v>#DIV/0!</v>
      </c>
      <c r="Y72" s="581" t="e">
        <f t="shared" si="33"/>
        <v>#DIV/0!</v>
      </c>
      <c r="Z72" s="581" t="e">
        <f t="shared" si="33"/>
        <v>#DIV/0!</v>
      </c>
      <c r="AA72" s="581" t="e">
        <f t="shared" si="33"/>
        <v>#DIV/0!</v>
      </c>
      <c r="AB72" s="581" t="e">
        <f t="shared" si="33"/>
        <v>#DIV/0!</v>
      </c>
      <c r="AC72" s="581" t="e">
        <f t="shared" si="33"/>
        <v>#DIV/0!</v>
      </c>
      <c r="AD72" s="581" t="e">
        <f t="shared" si="33"/>
        <v>#DIV/0!</v>
      </c>
      <c r="AE72" s="581" t="e">
        <f t="shared" si="33"/>
        <v>#DIV/0!</v>
      </c>
      <c r="AF72" s="581" t="e">
        <f t="shared" si="33"/>
        <v>#DIV/0!</v>
      </c>
      <c r="AG72" s="581" t="e">
        <f t="shared" si="33"/>
        <v>#DIV/0!</v>
      </c>
      <c r="AH72" s="581" t="e">
        <f t="shared" si="33"/>
        <v>#DIV/0!</v>
      </c>
      <c r="AI72" s="581" t="e">
        <f t="shared" si="33"/>
        <v>#DIV/0!</v>
      </c>
      <c r="AJ72" s="581" t="e">
        <f t="shared" si="33"/>
        <v>#DIV/0!</v>
      </c>
      <c r="AK72" s="581" t="e">
        <f t="shared" si="33"/>
        <v>#DIV/0!</v>
      </c>
    </row>
    <row r="73" spans="2:37" ht="15.75" thickBot="1" x14ac:dyDescent="0.3">
      <c r="B73" s="2" t="s">
        <v>375</v>
      </c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</row>
    <row r="74" spans="2:37" ht="30" x14ac:dyDescent="0.25">
      <c r="B74" s="143" t="s">
        <v>482</v>
      </c>
      <c r="C74" s="330"/>
      <c r="D74" s="335" t="s">
        <v>473</v>
      </c>
      <c r="E74" s="336"/>
      <c r="F74" s="337">
        <f>AVERAGE(H74:AK74)</f>
        <v>0</v>
      </c>
      <c r="G74" s="330"/>
      <c r="H74" s="338">
        <f t="shared" ref="H74:AK74" si="34">IFERROR(H69/(H24-H26),0)</f>
        <v>0</v>
      </c>
      <c r="I74" s="338">
        <f t="shared" si="34"/>
        <v>0</v>
      </c>
      <c r="J74" s="338">
        <f t="shared" si="34"/>
        <v>0</v>
      </c>
      <c r="K74" s="338">
        <f t="shared" si="34"/>
        <v>0</v>
      </c>
      <c r="L74" s="338">
        <f t="shared" si="34"/>
        <v>0</v>
      </c>
      <c r="M74" s="338">
        <f t="shared" si="34"/>
        <v>0</v>
      </c>
      <c r="N74" s="338">
        <f t="shared" si="34"/>
        <v>0</v>
      </c>
      <c r="O74" s="338">
        <f t="shared" si="34"/>
        <v>0</v>
      </c>
      <c r="P74" s="338">
        <f t="shared" si="34"/>
        <v>0</v>
      </c>
      <c r="Q74" s="338">
        <f t="shared" si="34"/>
        <v>0</v>
      </c>
      <c r="R74" s="338">
        <f t="shared" si="34"/>
        <v>0</v>
      </c>
      <c r="S74" s="338">
        <f t="shared" si="34"/>
        <v>0</v>
      </c>
      <c r="T74" s="338">
        <f t="shared" si="34"/>
        <v>0</v>
      </c>
      <c r="U74" s="338">
        <f t="shared" si="34"/>
        <v>0</v>
      </c>
      <c r="V74" s="338">
        <f t="shared" si="34"/>
        <v>0</v>
      </c>
      <c r="W74" s="338">
        <f t="shared" si="34"/>
        <v>0</v>
      </c>
      <c r="X74" s="338">
        <f t="shared" si="34"/>
        <v>0</v>
      </c>
      <c r="Y74" s="338">
        <f t="shared" si="34"/>
        <v>0</v>
      </c>
      <c r="Z74" s="338">
        <f t="shared" si="34"/>
        <v>0</v>
      </c>
      <c r="AA74" s="338">
        <f t="shared" si="34"/>
        <v>0</v>
      </c>
      <c r="AB74" s="338">
        <f t="shared" si="34"/>
        <v>0</v>
      </c>
      <c r="AC74" s="338">
        <f t="shared" si="34"/>
        <v>0</v>
      </c>
      <c r="AD74" s="338">
        <f t="shared" si="34"/>
        <v>0</v>
      </c>
      <c r="AE74" s="338">
        <f t="shared" si="34"/>
        <v>0</v>
      </c>
      <c r="AF74" s="338">
        <f t="shared" si="34"/>
        <v>0</v>
      </c>
      <c r="AG74" s="338">
        <f t="shared" si="34"/>
        <v>0</v>
      </c>
      <c r="AH74" s="338">
        <f t="shared" si="34"/>
        <v>0</v>
      </c>
      <c r="AI74" s="338">
        <f t="shared" si="34"/>
        <v>0</v>
      </c>
      <c r="AJ74" s="338">
        <f t="shared" si="34"/>
        <v>0</v>
      </c>
      <c r="AK74" s="338">
        <f t="shared" si="34"/>
        <v>0</v>
      </c>
    </row>
    <row r="75" spans="2:37" ht="15.75" thickBot="1" x14ac:dyDescent="0.3">
      <c r="B75" s="330"/>
      <c r="C75" s="330"/>
      <c r="D75" s="339" t="s">
        <v>465</v>
      </c>
      <c r="E75" s="340"/>
      <c r="F75" s="341" t="e">
        <f>AVERAGE(H75:AK75)</f>
        <v>#DIV/0!</v>
      </c>
      <c r="G75" s="330"/>
      <c r="H75" s="342" t="e">
        <f t="shared" ref="H75:AK75" si="35">IF(H72&gt;0,H29/H71,0)</f>
        <v>#DIV/0!</v>
      </c>
      <c r="I75" s="342" t="e">
        <f t="shared" si="35"/>
        <v>#DIV/0!</v>
      </c>
      <c r="J75" s="342" t="e">
        <f t="shared" si="35"/>
        <v>#DIV/0!</v>
      </c>
      <c r="K75" s="342" t="e">
        <f t="shared" si="35"/>
        <v>#DIV/0!</v>
      </c>
      <c r="L75" s="342" t="e">
        <f t="shared" si="35"/>
        <v>#DIV/0!</v>
      </c>
      <c r="M75" s="342" t="e">
        <f t="shared" si="35"/>
        <v>#DIV/0!</v>
      </c>
      <c r="N75" s="342" t="e">
        <f t="shared" si="35"/>
        <v>#DIV/0!</v>
      </c>
      <c r="O75" s="342" t="e">
        <f t="shared" si="35"/>
        <v>#DIV/0!</v>
      </c>
      <c r="P75" s="342" t="e">
        <f t="shared" si="35"/>
        <v>#DIV/0!</v>
      </c>
      <c r="Q75" s="342" t="e">
        <f t="shared" si="35"/>
        <v>#DIV/0!</v>
      </c>
      <c r="R75" s="342" t="e">
        <f t="shared" si="35"/>
        <v>#DIV/0!</v>
      </c>
      <c r="S75" s="342" t="e">
        <f t="shared" si="35"/>
        <v>#DIV/0!</v>
      </c>
      <c r="T75" s="342" t="e">
        <f t="shared" si="35"/>
        <v>#DIV/0!</v>
      </c>
      <c r="U75" s="342" t="e">
        <f t="shared" si="35"/>
        <v>#DIV/0!</v>
      </c>
      <c r="V75" s="342" t="e">
        <f t="shared" si="35"/>
        <v>#DIV/0!</v>
      </c>
      <c r="W75" s="342" t="e">
        <f t="shared" si="35"/>
        <v>#DIV/0!</v>
      </c>
      <c r="X75" s="342" t="e">
        <f t="shared" si="35"/>
        <v>#DIV/0!</v>
      </c>
      <c r="Y75" s="342" t="e">
        <f t="shared" si="35"/>
        <v>#DIV/0!</v>
      </c>
      <c r="Z75" s="342" t="e">
        <f t="shared" si="35"/>
        <v>#DIV/0!</v>
      </c>
      <c r="AA75" s="342" t="e">
        <f t="shared" si="35"/>
        <v>#DIV/0!</v>
      </c>
      <c r="AB75" s="342" t="e">
        <f t="shared" si="35"/>
        <v>#DIV/0!</v>
      </c>
      <c r="AC75" s="342" t="e">
        <f t="shared" si="35"/>
        <v>#DIV/0!</v>
      </c>
      <c r="AD75" s="342" t="e">
        <f t="shared" si="35"/>
        <v>#DIV/0!</v>
      </c>
      <c r="AE75" s="342" t="e">
        <f t="shared" si="35"/>
        <v>#DIV/0!</v>
      </c>
      <c r="AF75" s="342" t="e">
        <f t="shared" si="35"/>
        <v>#DIV/0!</v>
      </c>
      <c r="AG75" s="342" t="e">
        <f t="shared" si="35"/>
        <v>#DIV/0!</v>
      </c>
      <c r="AH75" s="342" t="e">
        <f t="shared" si="35"/>
        <v>#DIV/0!</v>
      </c>
      <c r="AI75" s="342" t="e">
        <f t="shared" si="35"/>
        <v>#DIV/0!</v>
      </c>
      <c r="AJ75" s="342" t="e">
        <f t="shared" si="35"/>
        <v>#DIV/0!</v>
      </c>
      <c r="AK75" s="342" t="e">
        <f t="shared" si="35"/>
        <v>#DIV/0!</v>
      </c>
    </row>
  </sheetData>
  <sheetProtection algorithmName="SHA-512" hashValue="1V0gHSW9YcHV4WvPUK27IaogqxFIKFpHklu14zr6wMRCyZ7dlfDPLh3mni+coS0/QCqTR8P+exdzNrMY2qEMnA==" saltValue="UeOaz9Jyf5+lXasZsldKVA==" spinCount="100000" sheet="1" objects="1" scenarios="1"/>
  <mergeCells count="7">
    <mergeCell ref="C1:G1"/>
    <mergeCell ref="C62:D62"/>
    <mergeCell ref="C8:G8"/>
    <mergeCell ref="E2:G2"/>
    <mergeCell ref="E3:G3"/>
    <mergeCell ref="E4:G4"/>
    <mergeCell ref="E5:G5"/>
  </mergeCells>
  <pageMargins left="0.25" right="0.25" top="0.75" bottom="0.75" header="0.3" footer="0.3"/>
  <pageSetup scale="41" fitToWidth="0" orientation="landscape" r:id="rId1"/>
  <colBreaks count="1" manualBreakCount="1">
    <brk id="22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2"/>
  <sheetViews>
    <sheetView zoomScale="90" zoomScaleNormal="90" zoomScalePageLayoutView="115" workbookViewId="0"/>
  </sheetViews>
  <sheetFormatPr defaultColWidth="8.85546875" defaultRowHeight="15" outlineLevelCol="1" x14ac:dyDescent="0.25"/>
  <cols>
    <col min="1" max="1" width="3.7109375" style="1" customWidth="1"/>
    <col min="2" max="2" width="4.42578125" style="1" customWidth="1"/>
    <col min="3" max="3" width="13.28515625" style="1" bestFit="1" customWidth="1"/>
    <col min="4" max="4" width="25.42578125" style="1" bestFit="1" customWidth="1"/>
    <col min="5" max="5" width="11.28515625" style="1" bestFit="1" customWidth="1"/>
    <col min="6" max="35" width="13.5703125" style="1" customWidth="1"/>
    <col min="36" max="42" width="8.85546875" style="1"/>
    <col min="43" max="43" width="9.140625" style="1" customWidth="1" outlineLevel="1"/>
    <col min="44" max="16384" width="8.85546875" style="1"/>
  </cols>
  <sheetData>
    <row r="1" spans="1:43" ht="18.75" x14ac:dyDescent="0.3">
      <c r="A1" s="27" t="s">
        <v>178</v>
      </c>
      <c r="B1" s="27"/>
    </row>
    <row r="2" spans="1:43" x14ac:dyDescent="0.25">
      <c r="A2" s="26" t="s">
        <v>179</v>
      </c>
      <c r="B2" s="26"/>
    </row>
    <row r="3" spans="1:43" x14ac:dyDescent="0.25">
      <c r="A3" s="26" t="s">
        <v>82</v>
      </c>
      <c r="B3" s="26"/>
      <c r="E3" s="29" t="s">
        <v>83</v>
      </c>
    </row>
    <row r="4" spans="1:43" ht="15.75" thickBot="1" x14ac:dyDescent="0.3"/>
    <row r="5" spans="1:43" ht="15.75" thickBot="1" x14ac:dyDescent="0.3">
      <c r="C5" s="586" t="s">
        <v>14</v>
      </c>
      <c r="D5" s="588"/>
      <c r="AQ5" s="1" t="s">
        <v>311</v>
      </c>
    </row>
    <row r="6" spans="1:43" x14ac:dyDescent="0.25">
      <c r="C6" s="8" t="str">
        <f>Revenue!B6</f>
        <v>Development</v>
      </c>
      <c r="D6" s="10">
        <f>Revenue!C6</f>
        <v>0</v>
      </c>
      <c r="AQ6" s="1" t="s">
        <v>280</v>
      </c>
    </row>
    <row r="7" spans="1:43" x14ac:dyDescent="0.25">
      <c r="C7" s="8" t="str">
        <f>Revenue!B7</f>
        <v>Financing</v>
      </c>
      <c r="D7" s="10">
        <f>Revenue!C7</f>
        <v>0</v>
      </c>
      <c r="AQ7" s="1" t="s">
        <v>115</v>
      </c>
    </row>
    <row r="8" spans="1:43" x14ac:dyDescent="0.25">
      <c r="C8" s="8" t="str">
        <f>Revenue!B8</f>
        <v>Step</v>
      </c>
      <c r="D8" s="10">
        <f>Revenue!C8</f>
        <v>0</v>
      </c>
    </row>
    <row r="9" spans="1:43" ht="15.75" thickBot="1" x14ac:dyDescent="0.3">
      <c r="C9" s="9" t="str">
        <f>Revenue!B9</f>
        <v>Submittal Date</v>
      </c>
      <c r="D9" s="385" t="str">
        <f>IF(ISBLANK(Revenue!$C$9),"0",Revenue!$C$9)</f>
        <v>0</v>
      </c>
    </row>
    <row r="14" spans="1:43" x14ac:dyDescent="0.25">
      <c r="C14" s="646" t="s">
        <v>89</v>
      </c>
      <c r="D14" s="646"/>
      <c r="E14" s="646"/>
      <c r="F14" s="646"/>
      <c r="G14" s="646"/>
      <c r="H14" s="646"/>
      <c r="I14" s="646"/>
      <c r="J14" s="646"/>
    </row>
    <row r="15" spans="1:43" x14ac:dyDescent="0.25">
      <c r="C15" s="38"/>
      <c r="D15" s="38"/>
    </row>
    <row r="16" spans="1:43" x14ac:dyDescent="0.25">
      <c r="C16" s="642" t="s">
        <v>529</v>
      </c>
      <c r="D16" s="642"/>
      <c r="E16" s="642"/>
      <c r="F16" s="642"/>
      <c r="G16" s="642"/>
      <c r="H16" s="642"/>
      <c r="I16" s="642"/>
      <c r="J16" s="642"/>
    </row>
    <row r="17" spans="1:13" ht="28.9" customHeight="1" x14ac:dyDescent="0.25">
      <c r="A17" s="644"/>
      <c r="B17" s="440" t="s">
        <v>515</v>
      </c>
      <c r="C17" s="37" t="s">
        <v>90</v>
      </c>
      <c r="D17" s="37" t="s">
        <v>91</v>
      </c>
      <c r="E17" s="37" t="s">
        <v>92</v>
      </c>
      <c r="F17" s="60" t="s">
        <v>173</v>
      </c>
      <c r="G17" s="37" t="s">
        <v>174</v>
      </c>
      <c r="H17" s="60" t="s">
        <v>175</v>
      </c>
      <c r="I17" s="60" t="s">
        <v>176</v>
      </c>
      <c r="J17" s="60" t="s">
        <v>93</v>
      </c>
    </row>
    <row r="18" spans="1:13" x14ac:dyDescent="0.25">
      <c r="A18" s="644"/>
      <c r="B18" s="440">
        <v>1</v>
      </c>
      <c r="C18" s="11">
        <f>Proforma!B68</f>
        <v>0</v>
      </c>
      <c r="D18" s="179">
        <f>Proforma!D68</f>
        <v>0</v>
      </c>
      <c r="E18" s="311">
        <f>Proforma!I68</f>
        <v>0</v>
      </c>
      <c r="F18" s="221">
        <f>Proforma!J68</f>
        <v>0</v>
      </c>
      <c r="G18" s="221">
        <f>Proforma!K68</f>
        <v>0</v>
      </c>
      <c r="H18" s="221">
        <f>Proforma!L68</f>
        <v>0</v>
      </c>
      <c r="I18" s="311">
        <f>Proforma!N68</f>
        <v>0</v>
      </c>
      <c r="J18" s="179" t="e">
        <f>Proforma!H68</f>
        <v>#NUM!</v>
      </c>
    </row>
    <row r="19" spans="1:13" hidden="1" x14ac:dyDescent="0.25">
      <c r="A19" s="644"/>
      <c r="B19" s="440">
        <v>2</v>
      </c>
      <c r="C19" s="11">
        <f>Proforma!B69</f>
        <v>0</v>
      </c>
      <c r="D19" s="179">
        <f>Proforma!G69</f>
        <v>0</v>
      </c>
      <c r="E19" s="311">
        <f>Proforma!E69</f>
        <v>0</v>
      </c>
      <c r="F19" s="221">
        <f>Proforma!I69</f>
        <v>0</v>
      </c>
      <c r="G19" s="221" t="e">
        <f>Proforma!#REF!</f>
        <v>#REF!</v>
      </c>
      <c r="H19" s="221">
        <f>Proforma!J69</f>
        <v>0</v>
      </c>
      <c r="I19" s="311">
        <f>Proforma!L69</f>
        <v>0</v>
      </c>
      <c r="J19" s="179">
        <f>Proforma!M69</f>
        <v>0</v>
      </c>
    </row>
    <row r="20" spans="1:13" hidden="1" x14ac:dyDescent="0.25">
      <c r="A20" s="644"/>
      <c r="B20" s="440">
        <v>3</v>
      </c>
      <c r="C20" s="11">
        <f>Proforma!B70</f>
        <v>0</v>
      </c>
      <c r="D20" s="179">
        <f>Proforma!G70</f>
        <v>0</v>
      </c>
      <c r="E20" s="311">
        <f>Proforma!E70</f>
        <v>0</v>
      </c>
      <c r="F20" s="221">
        <f>Proforma!I70</f>
        <v>0</v>
      </c>
      <c r="G20" s="221" t="e">
        <f>Proforma!#REF!</f>
        <v>#REF!</v>
      </c>
      <c r="H20" s="221">
        <f>Proforma!J70</f>
        <v>0</v>
      </c>
      <c r="I20" s="311">
        <f>Proforma!L70</f>
        <v>0</v>
      </c>
      <c r="J20" s="179">
        <f>Proforma!M70</f>
        <v>0</v>
      </c>
    </row>
    <row r="21" spans="1:13" hidden="1" x14ac:dyDescent="0.25">
      <c r="A21" s="644"/>
      <c r="B21" s="440">
        <v>4</v>
      </c>
      <c r="C21" s="11">
        <f>Proforma!B71</f>
        <v>0</v>
      </c>
      <c r="D21" s="179">
        <f>Proforma!G71</f>
        <v>0</v>
      </c>
      <c r="E21" s="311">
        <f>Proforma!E71</f>
        <v>0</v>
      </c>
      <c r="F21" s="221">
        <f>Proforma!I71</f>
        <v>0</v>
      </c>
      <c r="G21" s="221" t="e">
        <f>Proforma!#REF!</f>
        <v>#REF!</v>
      </c>
      <c r="H21" s="221">
        <f>Proforma!J71</f>
        <v>0</v>
      </c>
      <c r="I21" s="311">
        <f>Proforma!L71</f>
        <v>0</v>
      </c>
      <c r="J21" s="179">
        <f>Proforma!M71</f>
        <v>0</v>
      </c>
    </row>
    <row r="22" spans="1:13" x14ac:dyDescent="0.25">
      <c r="B22" s="439"/>
      <c r="C22" s="4"/>
      <c r="D22" s="50"/>
      <c r="E22" s="117"/>
      <c r="F22" s="4"/>
      <c r="G22" s="4"/>
      <c r="H22" s="4"/>
      <c r="I22" s="117"/>
      <c r="J22" s="50"/>
    </row>
    <row r="23" spans="1:13" x14ac:dyDescent="0.25">
      <c r="B23" s="439"/>
      <c r="C23" s="574" t="s">
        <v>566</v>
      </c>
      <c r="D23" s="575"/>
      <c r="E23" s="576"/>
      <c r="F23" s="577"/>
      <c r="G23" s="577"/>
      <c r="H23" s="577"/>
      <c r="I23" s="576"/>
      <c r="J23" s="575"/>
      <c r="K23" s="578"/>
      <c r="L23" s="435"/>
    </row>
    <row r="24" spans="1:13" ht="28.5" customHeight="1" x14ac:dyDescent="0.25">
      <c r="A24" s="644"/>
      <c r="B24" s="440"/>
      <c r="C24" s="60" t="s">
        <v>90</v>
      </c>
      <c r="D24" s="203" t="s">
        <v>91</v>
      </c>
      <c r="E24" s="139" t="s">
        <v>277</v>
      </c>
      <c r="F24" s="60" t="s">
        <v>173</v>
      </c>
      <c r="G24" s="60" t="s">
        <v>92</v>
      </c>
      <c r="H24" s="60" t="s">
        <v>278</v>
      </c>
      <c r="I24" s="60" t="s">
        <v>175</v>
      </c>
      <c r="J24" s="194" t="s">
        <v>176</v>
      </c>
      <c r="K24" s="194" t="s">
        <v>177</v>
      </c>
      <c r="L24" s="194" t="s">
        <v>93</v>
      </c>
      <c r="M24" s="3"/>
    </row>
    <row r="25" spans="1:13" x14ac:dyDescent="0.25">
      <c r="A25" s="644"/>
      <c r="B25" s="440">
        <v>2</v>
      </c>
      <c r="C25" s="11">
        <f>Proforma!B75</f>
        <v>0</v>
      </c>
      <c r="D25" s="202">
        <f>Proforma!D75</f>
        <v>0</v>
      </c>
      <c r="E25" s="442">
        <f>Proforma!G75</f>
        <v>0</v>
      </c>
      <c r="F25" s="321">
        <f>Proforma!J75</f>
        <v>0</v>
      </c>
      <c r="G25" s="312">
        <f>Proforma!I75</f>
        <v>0</v>
      </c>
      <c r="H25" s="202">
        <f>Proforma!M75</f>
        <v>0</v>
      </c>
      <c r="I25" s="222">
        <f>Proforma!L75</f>
        <v>0</v>
      </c>
      <c r="J25" s="432">
        <f>Proforma!N75</f>
        <v>0</v>
      </c>
      <c r="K25" s="321">
        <f>Proforma!K75</f>
        <v>0</v>
      </c>
      <c r="L25" s="202" t="str">
        <f>Proforma!H75</f>
        <v>N/A</v>
      </c>
    </row>
    <row r="26" spans="1:13" x14ac:dyDescent="0.25">
      <c r="A26" s="644"/>
      <c r="B26" s="440">
        <v>3</v>
      </c>
      <c r="C26" s="11">
        <f>Proforma!B76</f>
        <v>0</v>
      </c>
      <c r="D26" s="202">
        <f>Proforma!D76</f>
        <v>0</v>
      </c>
      <c r="E26" s="442">
        <f>Proforma!G76</f>
        <v>0</v>
      </c>
      <c r="F26" s="321">
        <f>Proforma!J76</f>
        <v>0</v>
      </c>
      <c r="G26" s="312">
        <f>Proforma!I76</f>
        <v>0</v>
      </c>
      <c r="H26" s="202">
        <f>Proforma!M76</f>
        <v>0</v>
      </c>
      <c r="I26" s="222">
        <f>Proforma!L76</f>
        <v>0</v>
      </c>
      <c r="J26" s="432">
        <f>Proforma!N76</f>
        <v>0</v>
      </c>
      <c r="K26" s="321">
        <f>Proforma!K76</f>
        <v>0</v>
      </c>
      <c r="L26" s="202" t="str">
        <f>Proforma!H76</f>
        <v>N/A</v>
      </c>
    </row>
    <row r="27" spans="1:13" x14ac:dyDescent="0.25">
      <c r="A27" s="644"/>
      <c r="B27" s="440">
        <v>4</v>
      </c>
      <c r="C27" s="11">
        <f>Proforma!B77</f>
        <v>0</v>
      </c>
      <c r="D27" s="202">
        <f>Proforma!D77</f>
        <v>0</v>
      </c>
      <c r="E27" s="442">
        <f>Proforma!G77</f>
        <v>0</v>
      </c>
      <c r="F27" s="321">
        <f>Proforma!J77</f>
        <v>0</v>
      </c>
      <c r="G27" s="312">
        <f>Proforma!I77</f>
        <v>0</v>
      </c>
      <c r="H27" s="25">
        <f>Proforma!M77</f>
        <v>0</v>
      </c>
      <c r="I27" s="222">
        <f>Proforma!L77</f>
        <v>0</v>
      </c>
      <c r="J27" s="432">
        <f>Proforma!N77</f>
        <v>0</v>
      </c>
      <c r="K27" s="321">
        <f>Proforma!K77</f>
        <v>0</v>
      </c>
      <c r="L27" s="202" t="str">
        <f>Proforma!H77</f>
        <v>N/A</v>
      </c>
    </row>
    <row r="28" spans="1:13" x14ac:dyDescent="0.25">
      <c r="B28" s="439"/>
      <c r="C28" s="4"/>
      <c r="D28" s="4"/>
      <c r="E28" s="4"/>
      <c r="F28" s="4"/>
      <c r="G28" s="4"/>
      <c r="H28" s="4"/>
      <c r="I28" s="4"/>
      <c r="J28" s="4"/>
    </row>
    <row r="29" spans="1:13" x14ac:dyDescent="0.25">
      <c r="B29" s="439"/>
      <c r="C29" s="572" t="s">
        <v>567</v>
      </c>
      <c r="D29" s="573"/>
      <c r="E29" s="573"/>
      <c r="F29" s="573"/>
      <c r="G29" s="573"/>
      <c r="H29" s="573"/>
      <c r="I29" s="573"/>
      <c r="J29" s="573"/>
    </row>
    <row r="30" spans="1:13" x14ac:dyDescent="0.25">
      <c r="A30" s="645"/>
      <c r="B30" s="441"/>
      <c r="C30" s="60" t="s">
        <v>90</v>
      </c>
      <c r="D30" s="203" t="s">
        <v>91</v>
      </c>
      <c r="E30" s="139" t="s">
        <v>277</v>
      </c>
      <c r="F30" s="60" t="s">
        <v>92</v>
      </c>
      <c r="G30" s="60" t="s">
        <v>279</v>
      </c>
      <c r="H30" s="60"/>
      <c r="I30" s="194"/>
      <c r="J30" s="194" t="s">
        <v>177</v>
      </c>
      <c r="K30" s="197"/>
    </row>
    <row r="31" spans="1:13" x14ac:dyDescent="0.25">
      <c r="A31" s="645"/>
      <c r="B31" s="441">
        <v>5</v>
      </c>
      <c r="C31" s="11">
        <f>Proforma!B81</f>
        <v>0</v>
      </c>
      <c r="D31" s="179">
        <f>Proforma!D81</f>
        <v>0</v>
      </c>
      <c r="E31" s="11" t="s">
        <v>115</v>
      </c>
      <c r="F31" s="315">
        <f>Proforma!I81</f>
        <v>0</v>
      </c>
      <c r="G31" s="315">
        <f>Proforma!G81</f>
        <v>0</v>
      </c>
      <c r="H31" s="11"/>
      <c r="I31" s="315"/>
      <c r="J31" s="271">
        <f>Proforma!N81</f>
        <v>0</v>
      </c>
      <c r="K31" s="492"/>
    </row>
    <row r="32" spans="1:13" x14ac:dyDescent="0.25">
      <c r="A32" s="645"/>
      <c r="B32" s="441">
        <v>6</v>
      </c>
      <c r="C32" s="11">
        <f>Proforma!B83</f>
        <v>0</v>
      </c>
      <c r="D32" s="179">
        <f>Proforma!D82</f>
        <v>0</v>
      </c>
      <c r="E32" s="11" t="s">
        <v>115</v>
      </c>
      <c r="F32" s="315">
        <f>Proforma!I82</f>
        <v>0</v>
      </c>
      <c r="G32" s="315">
        <f>Proforma!G82</f>
        <v>0</v>
      </c>
      <c r="H32" s="11"/>
      <c r="I32" s="315"/>
      <c r="J32" s="271">
        <f>Proforma!N82</f>
        <v>0</v>
      </c>
      <c r="K32" s="492"/>
    </row>
    <row r="33" spans="1:35" x14ac:dyDescent="0.25">
      <c r="C33" s="4"/>
      <c r="D33" s="4"/>
      <c r="E33" s="4"/>
      <c r="F33" s="4"/>
      <c r="G33" s="4"/>
      <c r="H33" s="4"/>
      <c r="I33" s="4"/>
      <c r="J33" s="4"/>
    </row>
    <row r="34" spans="1:35" x14ac:dyDescent="0.25">
      <c r="C34" s="4"/>
      <c r="D34" s="4"/>
      <c r="E34" s="4"/>
      <c r="F34" s="4"/>
      <c r="G34" s="4"/>
      <c r="H34" s="4"/>
      <c r="I34" s="4"/>
      <c r="J34" s="4"/>
    </row>
    <row r="35" spans="1:35" x14ac:dyDescent="0.25">
      <c r="D35" s="1" t="s">
        <v>202</v>
      </c>
      <c r="E35" s="77">
        <v>0</v>
      </c>
      <c r="F35" s="1">
        <v>1</v>
      </c>
      <c r="G35" s="1">
        <v>2</v>
      </c>
      <c r="H35" s="1">
        <v>3</v>
      </c>
      <c r="I35" s="1">
        <v>4</v>
      </c>
      <c r="J35" s="1">
        <v>5</v>
      </c>
      <c r="K35" s="1">
        <v>6</v>
      </c>
      <c r="L35" s="1">
        <v>7</v>
      </c>
      <c r="M35" s="1">
        <v>8</v>
      </c>
      <c r="N35" s="1">
        <v>9</v>
      </c>
      <c r="O35" s="1">
        <v>10</v>
      </c>
      <c r="P35" s="1">
        <v>11</v>
      </c>
      <c r="Q35" s="1">
        <v>12</v>
      </c>
      <c r="R35" s="1">
        <v>13</v>
      </c>
      <c r="S35" s="1">
        <v>14</v>
      </c>
      <c r="T35" s="1">
        <v>15</v>
      </c>
      <c r="U35" s="1">
        <v>16</v>
      </c>
      <c r="V35" s="1">
        <v>17</v>
      </c>
      <c r="W35" s="1">
        <v>18</v>
      </c>
      <c r="X35" s="1">
        <v>19</v>
      </c>
      <c r="Y35" s="1">
        <v>20</v>
      </c>
      <c r="Z35" s="1">
        <v>21</v>
      </c>
      <c r="AA35" s="1">
        <v>22</v>
      </c>
      <c r="AB35" s="1">
        <v>23</v>
      </c>
      <c r="AC35" s="1">
        <v>24</v>
      </c>
      <c r="AD35" s="1">
        <v>25</v>
      </c>
      <c r="AE35" s="1">
        <v>26</v>
      </c>
      <c r="AF35" s="1">
        <v>27</v>
      </c>
      <c r="AG35" s="1">
        <v>28</v>
      </c>
      <c r="AH35" s="1">
        <v>29</v>
      </c>
      <c r="AI35" s="1">
        <v>30</v>
      </c>
    </row>
    <row r="36" spans="1:35" x14ac:dyDescent="0.25">
      <c r="D36" s="1" t="s">
        <v>201</v>
      </c>
      <c r="E36" s="77">
        <v>0</v>
      </c>
      <c r="F36" s="1">
        <f>F35*12</f>
        <v>12</v>
      </c>
      <c r="G36" s="1">
        <f>G35*12</f>
        <v>24</v>
      </c>
      <c r="H36" s="1">
        <f t="shared" ref="H36:AI36" si="0">H35*12</f>
        <v>36</v>
      </c>
      <c r="I36" s="1">
        <f t="shared" si="0"/>
        <v>48</v>
      </c>
      <c r="J36" s="1">
        <f t="shared" si="0"/>
        <v>60</v>
      </c>
      <c r="K36" s="1">
        <f t="shared" si="0"/>
        <v>72</v>
      </c>
      <c r="L36" s="1">
        <f t="shared" si="0"/>
        <v>84</v>
      </c>
      <c r="M36" s="1">
        <f t="shared" si="0"/>
        <v>96</v>
      </c>
      <c r="N36" s="1">
        <f t="shared" si="0"/>
        <v>108</v>
      </c>
      <c r="O36" s="1">
        <f t="shared" si="0"/>
        <v>120</v>
      </c>
      <c r="P36" s="1">
        <f t="shared" si="0"/>
        <v>132</v>
      </c>
      <c r="Q36" s="1">
        <f t="shared" si="0"/>
        <v>144</v>
      </c>
      <c r="R36" s="1">
        <f t="shared" si="0"/>
        <v>156</v>
      </c>
      <c r="S36" s="1">
        <f t="shared" si="0"/>
        <v>168</v>
      </c>
      <c r="T36" s="1">
        <f t="shared" si="0"/>
        <v>180</v>
      </c>
      <c r="U36" s="1">
        <f t="shared" si="0"/>
        <v>192</v>
      </c>
      <c r="V36" s="1">
        <f t="shared" si="0"/>
        <v>204</v>
      </c>
      <c r="W36" s="1">
        <f t="shared" si="0"/>
        <v>216</v>
      </c>
      <c r="X36" s="1">
        <f t="shared" si="0"/>
        <v>228</v>
      </c>
      <c r="Y36" s="1">
        <f t="shared" si="0"/>
        <v>240</v>
      </c>
      <c r="Z36" s="1">
        <f t="shared" si="0"/>
        <v>252</v>
      </c>
      <c r="AA36" s="1">
        <f t="shared" si="0"/>
        <v>264</v>
      </c>
      <c r="AB36" s="1">
        <f t="shared" si="0"/>
        <v>276</v>
      </c>
      <c r="AC36" s="1">
        <f t="shared" si="0"/>
        <v>288</v>
      </c>
      <c r="AD36" s="1">
        <f t="shared" si="0"/>
        <v>300</v>
      </c>
      <c r="AE36" s="1">
        <f t="shared" si="0"/>
        <v>312</v>
      </c>
      <c r="AF36" s="1">
        <f t="shared" si="0"/>
        <v>324</v>
      </c>
      <c r="AG36" s="1">
        <f t="shared" si="0"/>
        <v>336</v>
      </c>
      <c r="AH36" s="1">
        <f t="shared" si="0"/>
        <v>348</v>
      </c>
      <c r="AI36" s="1">
        <f t="shared" si="0"/>
        <v>360</v>
      </c>
    </row>
    <row r="37" spans="1:35" x14ac:dyDescent="0.25">
      <c r="C37" s="2"/>
      <c r="D37" s="1" t="s">
        <v>144</v>
      </c>
      <c r="F37" s="73">
        <f>Revenue!C18</f>
        <v>0</v>
      </c>
      <c r="G37" s="73">
        <f>F37+1</f>
        <v>1</v>
      </c>
      <c r="H37" s="73">
        <f t="shared" ref="H37:AI37" si="1">G37+1</f>
        <v>2</v>
      </c>
      <c r="I37" s="73">
        <f t="shared" si="1"/>
        <v>3</v>
      </c>
      <c r="J37" s="73">
        <f t="shared" si="1"/>
        <v>4</v>
      </c>
      <c r="K37" s="73">
        <f t="shared" si="1"/>
        <v>5</v>
      </c>
      <c r="L37" s="73">
        <f t="shared" si="1"/>
        <v>6</v>
      </c>
      <c r="M37" s="73">
        <f t="shared" si="1"/>
        <v>7</v>
      </c>
      <c r="N37" s="73">
        <f t="shared" si="1"/>
        <v>8</v>
      </c>
      <c r="O37" s="73">
        <f t="shared" si="1"/>
        <v>9</v>
      </c>
      <c r="P37" s="73">
        <f t="shared" si="1"/>
        <v>10</v>
      </c>
      <c r="Q37" s="73">
        <f t="shared" si="1"/>
        <v>11</v>
      </c>
      <c r="R37" s="73">
        <f t="shared" si="1"/>
        <v>12</v>
      </c>
      <c r="S37" s="73">
        <f t="shared" si="1"/>
        <v>13</v>
      </c>
      <c r="T37" s="73">
        <f t="shared" si="1"/>
        <v>14</v>
      </c>
      <c r="U37" s="73">
        <f t="shared" si="1"/>
        <v>15</v>
      </c>
      <c r="V37" s="73">
        <f t="shared" si="1"/>
        <v>16</v>
      </c>
      <c r="W37" s="73">
        <f t="shared" si="1"/>
        <v>17</v>
      </c>
      <c r="X37" s="73">
        <f t="shared" si="1"/>
        <v>18</v>
      </c>
      <c r="Y37" s="73">
        <f t="shared" si="1"/>
        <v>19</v>
      </c>
      <c r="Z37" s="73">
        <f t="shared" si="1"/>
        <v>20</v>
      </c>
      <c r="AA37" s="73">
        <f t="shared" si="1"/>
        <v>21</v>
      </c>
      <c r="AB37" s="73">
        <f t="shared" si="1"/>
        <v>22</v>
      </c>
      <c r="AC37" s="73">
        <f t="shared" si="1"/>
        <v>23</v>
      </c>
      <c r="AD37" s="73">
        <f t="shared" si="1"/>
        <v>24</v>
      </c>
      <c r="AE37" s="73">
        <f t="shared" si="1"/>
        <v>25</v>
      </c>
      <c r="AF37" s="73">
        <f t="shared" si="1"/>
        <v>26</v>
      </c>
      <c r="AG37" s="73">
        <f t="shared" si="1"/>
        <v>27</v>
      </c>
      <c r="AH37" s="73">
        <f t="shared" si="1"/>
        <v>28</v>
      </c>
      <c r="AI37" s="73">
        <f t="shared" si="1"/>
        <v>29</v>
      </c>
    </row>
    <row r="39" spans="1:35" ht="14.25" customHeight="1" x14ac:dyDescent="0.25">
      <c r="A39" s="643" t="s">
        <v>377</v>
      </c>
      <c r="B39" s="438"/>
      <c r="C39" s="2" t="s">
        <v>180</v>
      </c>
      <c r="D39" s="1" t="s">
        <v>181</v>
      </c>
      <c r="F39" s="58">
        <f>SUMIFS('Monthly Loan Amortization'!$E$14:$E$373,'Monthly Loan Amortization'!$B$14:$B$373,"&gt;"&amp;'Loan Amortization'!E$36,'Monthly Loan Amortization'!$B$14:$B$373,"&lt;="&amp;'Loan Amortization'!F$36)</f>
        <v>0</v>
      </c>
      <c r="G39" s="58">
        <f>SUMIFS('Monthly Loan Amortization'!$E$14:$E$373,'Monthly Loan Amortization'!$B$14:$B$373,"&gt;"&amp;'Loan Amortization'!F$36,'Monthly Loan Amortization'!$B$14:$B$373,"&lt;="&amp;'Loan Amortization'!G$36)</f>
        <v>0</v>
      </c>
      <c r="H39" s="58">
        <f>SUMIFS('Monthly Loan Amortization'!$E$14:$E$373,'Monthly Loan Amortization'!$B$14:$B$373,"&gt;"&amp;'Loan Amortization'!G$36,'Monthly Loan Amortization'!$B$14:$B$373,"&lt;="&amp;'Loan Amortization'!H$36)</f>
        <v>0</v>
      </c>
      <c r="I39" s="58">
        <f>SUMIFS('Monthly Loan Amortization'!$E$14:$E$373,'Monthly Loan Amortization'!$B$14:$B$373,"&gt;"&amp;'Loan Amortization'!H$36,'Monthly Loan Amortization'!$B$14:$B$373,"&lt;="&amp;'Loan Amortization'!I$36)</f>
        <v>0</v>
      </c>
      <c r="J39" s="58">
        <f>SUMIFS('Monthly Loan Amortization'!$E$14:$E$373,'Monthly Loan Amortization'!$B$14:$B$373,"&gt;"&amp;'Loan Amortization'!I$36,'Monthly Loan Amortization'!$B$14:$B$373,"&lt;="&amp;'Loan Amortization'!J$36)</f>
        <v>0</v>
      </c>
      <c r="K39" s="58">
        <f>SUMIFS('Monthly Loan Amortization'!$E$14:$E$373,'Monthly Loan Amortization'!$B$14:$B$373,"&gt;"&amp;'Loan Amortization'!J$36,'Monthly Loan Amortization'!$B$14:$B$373,"&lt;="&amp;'Loan Amortization'!K$36)</f>
        <v>0</v>
      </c>
      <c r="L39" s="58">
        <f>SUMIFS('Monthly Loan Amortization'!$E$14:$E$373,'Monthly Loan Amortization'!$B$14:$B$373,"&gt;"&amp;'Loan Amortization'!K$36,'Monthly Loan Amortization'!$B$14:$B$373,"&lt;="&amp;'Loan Amortization'!L$36)</f>
        <v>0</v>
      </c>
      <c r="M39" s="58">
        <f>SUMIFS('Monthly Loan Amortization'!$E$14:$E$373,'Monthly Loan Amortization'!$B$14:$B$373,"&gt;"&amp;'Loan Amortization'!L$36,'Monthly Loan Amortization'!$B$14:$B$373,"&lt;="&amp;'Loan Amortization'!M$36)</f>
        <v>0</v>
      </c>
      <c r="N39" s="58">
        <f>SUMIFS('Monthly Loan Amortization'!$E$14:$E$373,'Monthly Loan Amortization'!$B$14:$B$373,"&gt;"&amp;'Loan Amortization'!M$36,'Monthly Loan Amortization'!$B$14:$B$373,"&lt;="&amp;'Loan Amortization'!N$36)</f>
        <v>0</v>
      </c>
      <c r="O39" s="58">
        <f>SUMIFS('Monthly Loan Amortization'!$E$14:$E$373,'Monthly Loan Amortization'!$B$14:$B$373,"&gt;"&amp;'Loan Amortization'!N$36,'Monthly Loan Amortization'!$B$14:$B$373,"&lt;="&amp;'Loan Amortization'!O$36)</f>
        <v>0</v>
      </c>
      <c r="P39" s="58">
        <f>SUMIFS('Monthly Loan Amortization'!$E$14:$E$373,'Monthly Loan Amortization'!$B$14:$B$373,"&gt;"&amp;'Loan Amortization'!O$36,'Monthly Loan Amortization'!$B$14:$B$373,"&lt;="&amp;'Loan Amortization'!P$36)</f>
        <v>0</v>
      </c>
      <c r="Q39" s="58">
        <f>SUMIFS('Monthly Loan Amortization'!$E$14:$E$373,'Monthly Loan Amortization'!$B$14:$B$373,"&gt;"&amp;'Loan Amortization'!P$36,'Monthly Loan Amortization'!$B$14:$B$373,"&lt;="&amp;'Loan Amortization'!Q$36)</f>
        <v>0</v>
      </c>
      <c r="R39" s="58">
        <f>SUMIFS('Monthly Loan Amortization'!$E$14:$E$373,'Monthly Loan Amortization'!$B$14:$B$373,"&gt;"&amp;'Loan Amortization'!Q$36,'Monthly Loan Amortization'!$B$14:$B$373,"&lt;="&amp;'Loan Amortization'!R$36)</f>
        <v>0</v>
      </c>
      <c r="S39" s="58">
        <f>SUMIFS('Monthly Loan Amortization'!$E$14:$E$373,'Monthly Loan Amortization'!$B$14:$B$373,"&gt;"&amp;'Loan Amortization'!R$36,'Monthly Loan Amortization'!$B$14:$B$373,"&lt;="&amp;'Loan Amortization'!S$36)</f>
        <v>0</v>
      </c>
      <c r="T39" s="58">
        <f>SUMIFS('Monthly Loan Amortization'!$E$14:$E$373,'Monthly Loan Amortization'!$B$14:$B$373,"&gt;"&amp;'Loan Amortization'!S$36,'Monthly Loan Amortization'!$B$14:$B$373,"&lt;="&amp;'Loan Amortization'!T$36)</f>
        <v>0</v>
      </c>
      <c r="U39" s="58">
        <f>SUMIFS('Monthly Loan Amortization'!$E$14:$E$373,'Monthly Loan Amortization'!$B$14:$B$373,"&gt;"&amp;'Loan Amortization'!T$36,'Monthly Loan Amortization'!$B$14:$B$373,"&lt;="&amp;'Loan Amortization'!U$36)</f>
        <v>0</v>
      </c>
      <c r="V39" s="58">
        <f>SUMIFS('Monthly Loan Amortization'!$E$14:$E$373,'Monthly Loan Amortization'!$B$14:$B$373,"&gt;"&amp;'Loan Amortization'!U$36,'Monthly Loan Amortization'!$B$14:$B$373,"&lt;="&amp;'Loan Amortization'!V$36)</f>
        <v>0</v>
      </c>
      <c r="W39" s="58">
        <f>SUMIFS('Monthly Loan Amortization'!$E$14:$E$373,'Monthly Loan Amortization'!$B$14:$B$373,"&gt;"&amp;'Loan Amortization'!V$36,'Monthly Loan Amortization'!$B$14:$B$373,"&lt;="&amp;'Loan Amortization'!W$36)</f>
        <v>0</v>
      </c>
      <c r="X39" s="58">
        <f>SUMIFS('Monthly Loan Amortization'!$E$14:$E$373,'Monthly Loan Amortization'!$B$14:$B$373,"&gt;"&amp;'Loan Amortization'!W$36,'Monthly Loan Amortization'!$B$14:$B$373,"&lt;="&amp;'Loan Amortization'!X$36)</f>
        <v>0</v>
      </c>
      <c r="Y39" s="58">
        <f>SUMIFS('Monthly Loan Amortization'!$E$14:$E$373,'Monthly Loan Amortization'!$B$14:$B$373,"&gt;"&amp;'Loan Amortization'!X$36,'Monthly Loan Amortization'!$B$14:$B$373,"&lt;="&amp;'Loan Amortization'!Y$36)</f>
        <v>0</v>
      </c>
      <c r="Z39" s="58">
        <f>SUMIFS('Monthly Loan Amortization'!$E$14:$E$373,'Monthly Loan Amortization'!$B$14:$B$373,"&gt;"&amp;'Loan Amortization'!Y$36,'Monthly Loan Amortization'!$B$14:$B$373,"&lt;="&amp;'Loan Amortization'!Z$36)</f>
        <v>0</v>
      </c>
      <c r="AA39" s="58">
        <f>SUMIFS('Monthly Loan Amortization'!$E$14:$E$373,'Monthly Loan Amortization'!$B$14:$B$373,"&gt;"&amp;'Loan Amortization'!Z$36,'Monthly Loan Amortization'!$B$14:$B$373,"&lt;="&amp;'Loan Amortization'!AA$36)</f>
        <v>0</v>
      </c>
      <c r="AB39" s="58">
        <f>SUMIFS('Monthly Loan Amortization'!$E$14:$E$373,'Monthly Loan Amortization'!$B$14:$B$373,"&gt;"&amp;'Loan Amortization'!AA$36,'Monthly Loan Amortization'!$B$14:$B$373,"&lt;="&amp;'Loan Amortization'!AB$36)</f>
        <v>0</v>
      </c>
      <c r="AC39" s="58">
        <f>SUMIFS('Monthly Loan Amortization'!$E$14:$E$373,'Monthly Loan Amortization'!$B$14:$B$373,"&gt;"&amp;'Loan Amortization'!AB$36,'Monthly Loan Amortization'!$B$14:$B$373,"&lt;="&amp;'Loan Amortization'!AC$36)</f>
        <v>0</v>
      </c>
      <c r="AD39" s="58">
        <f>SUMIFS('Monthly Loan Amortization'!$E$14:$E$373,'Monthly Loan Amortization'!$B$14:$B$373,"&gt;"&amp;'Loan Amortization'!AC$36,'Monthly Loan Amortization'!$B$14:$B$373,"&lt;="&amp;'Loan Amortization'!AD$36)</f>
        <v>0</v>
      </c>
      <c r="AE39" s="58">
        <f>SUMIFS('Monthly Loan Amortization'!$E$14:$E$373,'Monthly Loan Amortization'!$B$14:$B$373,"&gt;"&amp;'Loan Amortization'!AD$36,'Monthly Loan Amortization'!$B$14:$B$373,"&lt;="&amp;'Loan Amortization'!AE$36)</f>
        <v>0</v>
      </c>
      <c r="AF39" s="58">
        <f>SUMIFS('Monthly Loan Amortization'!$E$14:$E$373,'Monthly Loan Amortization'!$B$14:$B$373,"&gt;"&amp;'Loan Amortization'!AE$36,'Monthly Loan Amortization'!$B$14:$B$373,"&lt;="&amp;'Loan Amortization'!AF$36)</f>
        <v>0</v>
      </c>
      <c r="AG39" s="58">
        <f>SUMIFS('Monthly Loan Amortization'!$E$14:$E$373,'Monthly Loan Amortization'!$B$14:$B$373,"&gt;"&amp;'Loan Amortization'!AF$36,'Monthly Loan Amortization'!$B$14:$B$373,"&lt;="&amp;'Loan Amortization'!AG$36)</f>
        <v>0</v>
      </c>
      <c r="AH39" s="58">
        <f>SUMIFS('Monthly Loan Amortization'!$E$14:$E$373,'Monthly Loan Amortization'!$B$14:$B$373,"&gt;"&amp;'Loan Amortization'!AG$36,'Monthly Loan Amortization'!$B$14:$B$373,"&lt;="&amp;'Loan Amortization'!AH$36)</f>
        <v>0</v>
      </c>
      <c r="AI39" s="58">
        <f>SUMIFS('Monthly Loan Amortization'!$E$14:$E$373,'Monthly Loan Amortization'!$B$14:$B$373,"&gt;"&amp;'Loan Amortization'!AH$36,'Monthly Loan Amortization'!$B$14:$B$373,"&lt;="&amp;'Loan Amortization'!AI$36)</f>
        <v>0</v>
      </c>
    </row>
    <row r="40" spans="1:35" ht="15.75" thickBot="1" x14ac:dyDescent="0.3">
      <c r="A40" s="643"/>
      <c r="B40" s="438"/>
      <c r="C40" s="2">
        <f>C18</f>
        <v>0</v>
      </c>
      <c r="D40" s="1" t="s">
        <v>182</v>
      </c>
      <c r="F40" s="75">
        <f>SUMIFS('Monthly Loan Amortization'!$C$14:$C$373,'Monthly Loan Amortization'!$B$14:$B$373,"&gt;"&amp;'Loan Amortization'!E$36,'Monthly Loan Amortization'!$B$14:$B$373,"&lt;="&amp;'Loan Amortization'!F$36)</f>
        <v>0</v>
      </c>
      <c r="G40" s="75">
        <f>SUMIFS('Monthly Loan Amortization'!$C$14:$C$373,'Monthly Loan Amortization'!$B$14:$B$373,"&gt;"&amp;'Loan Amortization'!F$36,'Monthly Loan Amortization'!$B$14:$B$373,"&lt;="&amp;'Loan Amortization'!G$36)</f>
        <v>0</v>
      </c>
      <c r="H40" s="75">
        <f>SUMIFS('Monthly Loan Amortization'!$C$14:$C$373,'Monthly Loan Amortization'!$B$14:$B$373,"&gt;"&amp;'Loan Amortization'!G$36,'Monthly Loan Amortization'!$B$14:$B$373,"&lt;="&amp;'Loan Amortization'!H$36)</f>
        <v>0</v>
      </c>
      <c r="I40" s="75">
        <f>SUMIFS('Monthly Loan Amortization'!$C$14:$C$373,'Monthly Loan Amortization'!$B$14:$B$373,"&gt;"&amp;'Loan Amortization'!H$36,'Monthly Loan Amortization'!$B$14:$B$373,"&lt;="&amp;'Loan Amortization'!I$36)</f>
        <v>0</v>
      </c>
      <c r="J40" s="75">
        <f>SUMIFS('Monthly Loan Amortization'!$C$14:$C$373,'Monthly Loan Amortization'!$B$14:$B$373,"&gt;"&amp;'Loan Amortization'!I$36,'Monthly Loan Amortization'!$B$14:$B$373,"&lt;="&amp;'Loan Amortization'!J$36)</f>
        <v>0</v>
      </c>
      <c r="K40" s="75">
        <f>SUMIFS('Monthly Loan Amortization'!$C$14:$C$373,'Monthly Loan Amortization'!$B$14:$B$373,"&gt;"&amp;'Loan Amortization'!J$36,'Monthly Loan Amortization'!$B$14:$B$373,"&lt;="&amp;'Loan Amortization'!K$36)</f>
        <v>0</v>
      </c>
      <c r="L40" s="75">
        <f>SUMIFS('Monthly Loan Amortization'!$C$14:$C$373,'Monthly Loan Amortization'!$B$14:$B$373,"&gt;"&amp;'Loan Amortization'!K$36,'Monthly Loan Amortization'!$B$14:$B$373,"&lt;="&amp;'Loan Amortization'!L$36)</f>
        <v>0</v>
      </c>
      <c r="M40" s="75">
        <f>SUMIFS('Monthly Loan Amortization'!$C$14:$C$373,'Monthly Loan Amortization'!$B$14:$B$373,"&gt;"&amp;'Loan Amortization'!L$36,'Monthly Loan Amortization'!$B$14:$B$373,"&lt;="&amp;'Loan Amortization'!M$36)</f>
        <v>0</v>
      </c>
      <c r="N40" s="75">
        <f>SUMIFS('Monthly Loan Amortization'!$C$14:$C$373,'Monthly Loan Amortization'!$B$14:$B$373,"&gt;"&amp;'Loan Amortization'!M$36,'Monthly Loan Amortization'!$B$14:$B$373,"&lt;="&amp;'Loan Amortization'!N$36)</f>
        <v>0</v>
      </c>
      <c r="O40" s="75">
        <f>SUMIFS('Monthly Loan Amortization'!$C$14:$C$373,'Monthly Loan Amortization'!$B$14:$B$373,"&gt;"&amp;'Loan Amortization'!N$36,'Monthly Loan Amortization'!$B$14:$B$373,"&lt;="&amp;'Loan Amortization'!O$36)</f>
        <v>0</v>
      </c>
      <c r="P40" s="75">
        <f>SUMIFS('Monthly Loan Amortization'!$C$14:$C$373,'Monthly Loan Amortization'!$B$14:$B$373,"&gt;"&amp;'Loan Amortization'!O$36,'Monthly Loan Amortization'!$B$14:$B$373,"&lt;="&amp;'Loan Amortization'!P$36)</f>
        <v>0</v>
      </c>
      <c r="Q40" s="75">
        <f>SUMIFS('Monthly Loan Amortization'!$C$14:$C$373,'Monthly Loan Amortization'!$B$14:$B$373,"&gt;"&amp;'Loan Amortization'!P$36,'Monthly Loan Amortization'!$B$14:$B$373,"&lt;="&amp;'Loan Amortization'!Q$36)</f>
        <v>0</v>
      </c>
      <c r="R40" s="75">
        <f>SUMIFS('Monthly Loan Amortization'!$C$14:$C$373,'Monthly Loan Amortization'!$B$14:$B$373,"&gt;"&amp;'Loan Amortization'!Q$36,'Monthly Loan Amortization'!$B$14:$B$373,"&lt;="&amp;'Loan Amortization'!R$36)</f>
        <v>0</v>
      </c>
      <c r="S40" s="75">
        <f>SUMIFS('Monthly Loan Amortization'!$C$14:$C$373,'Monthly Loan Amortization'!$B$14:$B$373,"&gt;"&amp;'Loan Amortization'!R$36,'Monthly Loan Amortization'!$B$14:$B$373,"&lt;="&amp;'Loan Amortization'!S$36)</f>
        <v>0</v>
      </c>
      <c r="T40" s="75">
        <f>SUMIFS('Monthly Loan Amortization'!$C$14:$C$373,'Monthly Loan Amortization'!$B$14:$B$373,"&gt;"&amp;'Loan Amortization'!S$36,'Monthly Loan Amortization'!$B$14:$B$373,"&lt;="&amp;'Loan Amortization'!T$36)</f>
        <v>0</v>
      </c>
      <c r="U40" s="75">
        <f>SUMIFS('Monthly Loan Amortization'!$C$14:$C$373,'Monthly Loan Amortization'!$B$14:$B$373,"&gt;"&amp;'Loan Amortization'!T$36,'Monthly Loan Amortization'!$B$14:$B$373,"&lt;="&amp;'Loan Amortization'!U$36)</f>
        <v>0</v>
      </c>
      <c r="V40" s="75">
        <f>SUMIFS('Monthly Loan Amortization'!$C$14:$C$373,'Monthly Loan Amortization'!$B$14:$B$373,"&gt;"&amp;'Loan Amortization'!U$36,'Monthly Loan Amortization'!$B$14:$B$373,"&lt;="&amp;'Loan Amortization'!V$36)</f>
        <v>0</v>
      </c>
      <c r="W40" s="75">
        <f>SUMIFS('Monthly Loan Amortization'!$C$14:$C$373,'Monthly Loan Amortization'!$B$14:$B$373,"&gt;"&amp;'Loan Amortization'!V$36,'Monthly Loan Amortization'!$B$14:$B$373,"&lt;="&amp;'Loan Amortization'!W$36)</f>
        <v>0</v>
      </c>
      <c r="X40" s="75">
        <f>SUMIFS('Monthly Loan Amortization'!$C$14:$C$373,'Monthly Loan Amortization'!$B$14:$B$373,"&gt;"&amp;'Loan Amortization'!W$36,'Monthly Loan Amortization'!$B$14:$B$373,"&lt;="&amp;'Loan Amortization'!X$36)</f>
        <v>0</v>
      </c>
      <c r="Y40" s="75">
        <f>SUMIFS('Monthly Loan Amortization'!$C$14:$C$373,'Monthly Loan Amortization'!$B$14:$B$373,"&gt;"&amp;'Loan Amortization'!X$36,'Monthly Loan Amortization'!$B$14:$B$373,"&lt;="&amp;'Loan Amortization'!Y$36)</f>
        <v>0</v>
      </c>
      <c r="Z40" s="75">
        <f>SUMIFS('Monthly Loan Amortization'!$C$14:$C$373,'Monthly Loan Amortization'!$B$14:$B$373,"&gt;"&amp;'Loan Amortization'!Y$36,'Monthly Loan Amortization'!$B$14:$B$373,"&lt;="&amp;'Loan Amortization'!Z$36)</f>
        <v>0</v>
      </c>
      <c r="AA40" s="75">
        <f>SUMIFS('Monthly Loan Amortization'!$C$14:$C$373,'Monthly Loan Amortization'!$B$14:$B$373,"&gt;"&amp;'Loan Amortization'!Z$36,'Monthly Loan Amortization'!$B$14:$B$373,"&lt;="&amp;'Loan Amortization'!AA$36)</f>
        <v>0</v>
      </c>
      <c r="AB40" s="75">
        <f>SUMIFS('Monthly Loan Amortization'!$C$14:$C$373,'Monthly Loan Amortization'!$B$14:$B$373,"&gt;"&amp;'Loan Amortization'!AA$36,'Monthly Loan Amortization'!$B$14:$B$373,"&lt;="&amp;'Loan Amortization'!AB$36)</f>
        <v>0</v>
      </c>
      <c r="AC40" s="75">
        <f>SUMIFS('Monthly Loan Amortization'!$C$14:$C$373,'Monthly Loan Amortization'!$B$14:$B$373,"&gt;"&amp;'Loan Amortization'!AB$36,'Monthly Loan Amortization'!$B$14:$B$373,"&lt;="&amp;'Loan Amortization'!AC$36)</f>
        <v>0</v>
      </c>
      <c r="AD40" s="75">
        <f>SUMIFS('Monthly Loan Amortization'!$C$14:$C$373,'Monthly Loan Amortization'!$B$14:$B$373,"&gt;"&amp;'Loan Amortization'!AC$36,'Monthly Loan Amortization'!$B$14:$B$373,"&lt;="&amp;'Loan Amortization'!AD$36)</f>
        <v>0</v>
      </c>
      <c r="AE40" s="75">
        <f>SUMIFS('Monthly Loan Amortization'!$C$14:$C$373,'Monthly Loan Amortization'!$B$14:$B$373,"&gt;"&amp;'Loan Amortization'!AD$36,'Monthly Loan Amortization'!$B$14:$B$373,"&lt;="&amp;'Loan Amortization'!AE$36)</f>
        <v>0</v>
      </c>
      <c r="AF40" s="75">
        <f>SUMIFS('Monthly Loan Amortization'!$C$14:$C$373,'Monthly Loan Amortization'!$B$14:$B$373,"&gt;"&amp;'Loan Amortization'!AE$36,'Monthly Loan Amortization'!$B$14:$B$373,"&lt;="&amp;'Loan Amortization'!AF$36)</f>
        <v>0</v>
      </c>
      <c r="AG40" s="75">
        <f>SUMIFS('Monthly Loan Amortization'!$C$14:$C$373,'Monthly Loan Amortization'!$B$14:$B$373,"&gt;"&amp;'Loan Amortization'!AF$36,'Monthly Loan Amortization'!$B$14:$B$373,"&lt;="&amp;'Loan Amortization'!AG$36)</f>
        <v>0</v>
      </c>
      <c r="AH40" s="75">
        <f>SUMIFS('Monthly Loan Amortization'!$C$14:$C$373,'Monthly Loan Amortization'!$B$14:$B$373,"&gt;"&amp;'Loan Amortization'!AG$36,'Monthly Loan Amortization'!$B$14:$B$373,"&lt;="&amp;'Loan Amortization'!AH$36)</f>
        <v>0</v>
      </c>
      <c r="AI40" s="75">
        <f>SUMIFS('Monthly Loan Amortization'!$C$14:$C$373,'Monthly Loan Amortization'!$B$14:$B$373,"&gt;"&amp;'Loan Amortization'!AH$36,'Monthly Loan Amortization'!$B$14:$B$373,"&lt;="&amp;'Loan Amortization'!AI$36)</f>
        <v>0</v>
      </c>
    </row>
    <row r="41" spans="1:35" x14ac:dyDescent="0.25">
      <c r="A41" s="643"/>
      <c r="B41" s="438"/>
      <c r="D41" s="1" t="s">
        <v>183</v>
      </c>
      <c r="F41" s="58">
        <f>SUM(F39:F40)</f>
        <v>0</v>
      </c>
      <c r="G41" s="58">
        <f t="shared" ref="G41:AI41" si="2">SUM(G39:G40)</f>
        <v>0</v>
      </c>
      <c r="H41" s="58">
        <f t="shared" si="2"/>
        <v>0</v>
      </c>
      <c r="I41" s="58">
        <f t="shared" si="2"/>
        <v>0</v>
      </c>
      <c r="J41" s="58">
        <f t="shared" si="2"/>
        <v>0</v>
      </c>
      <c r="K41" s="58">
        <f t="shared" si="2"/>
        <v>0</v>
      </c>
      <c r="L41" s="58">
        <f t="shared" si="2"/>
        <v>0</v>
      </c>
      <c r="M41" s="58">
        <f t="shared" si="2"/>
        <v>0</v>
      </c>
      <c r="N41" s="58">
        <f t="shared" si="2"/>
        <v>0</v>
      </c>
      <c r="O41" s="58">
        <f t="shared" si="2"/>
        <v>0</v>
      </c>
      <c r="P41" s="58">
        <f t="shared" si="2"/>
        <v>0</v>
      </c>
      <c r="Q41" s="58">
        <f t="shared" si="2"/>
        <v>0</v>
      </c>
      <c r="R41" s="58">
        <f t="shared" si="2"/>
        <v>0</v>
      </c>
      <c r="S41" s="58">
        <f t="shared" si="2"/>
        <v>0</v>
      </c>
      <c r="T41" s="58">
        <f t="shared" si="2"/>
        <v>0</v>
      </c>
      <c r="U41" s="58">
        <f t="shared" si="2"/>
        <v>0</v>
      </c>
      <c r="V41" s="58">
        <f t="shared" si="2"/>
        <v>0</v>
      </c>
      <c r="W41" s="58">
        <f t="shared" si="2"/>
        <v>0</v>
      </c>
      <c r="X41" s="58">
        <f t="shared" si="2"/>
        <v>0</v>
      </c>
      <c r="Y41" s="58">
        <f t="shared" si="2"/>
        <v>0</v>
      </c>
      <c r="Z41" s="58">
        <f t="shared" si="2"/>
        <v>0</v>
      </c>
      <c r="AA41" s="58">
        <f t="shared" si="2"/>
        <v>0</v>
      </c>
      <c r="AB41" s="58">
        <f t="shared" si="2"/>
        <v>0</v>
      </c>
      <c r="AC41" s="58">
        <f t="shared" si="2"/>
        <v>0</v>
      </c>
      <c r="AD41" s="58">
        <f t="shared" si="2"/>
        <v>0</v>
      </c>
      <c r="AE41" s="58">
        <f t="shared" si="2"/>
        <v>0</v>
      </c>
      <c r="AF41" s="58">
        <f t="shared" si="2"/>
        <v>0</v>
      </c>
      <c r="AG41" s="58">
        <f t="shared" si="2"/>
        <v>0</v>
      </c>
      <c r="AH41" s="58">
        <f t="shared" si="2"/>
        <v>0</v>
      </c>
      <c r="AI41" s="58">
        <f t="shared" si="2"/>
        <v>0</v>
      </c>
    </row>
    <row r="42" spans="1:35" x14ac:dyDescent="0.25">
      <c r="A42" s="643"/>
      <c r="B42" s="43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</row>
    <row r="43" spans="1:35" x14ac:dyDescent="0.25">
      <c r="A43" s="643"/>
      <c r="B43" s="438"/>
      <c r="D43" s="1" t="s">
        <v>184</v>
      </c>
      <c r="F43" s="58">
        <f>SUMIFS('Monthly Loan Amortization'!$G$14:$G$373,'Monthly Loan Amortization'!$B$14:$B$373,"&gt;"&amp;'Loan Amortization'!E$36,'Monthly Loan Amortization'!$B$14:$B$373,"&lt;="&amp;'Loan Amortization'!F$36)</f>
        <v>0</v>
      </c>
      <c r="G43" s="58">
        <f>SUMIFS('Monthly Loan Amortization'!$G$14:$G$373,'Monthly Loan Amortization'!$B$14:$B$373,"&gt;"&amp;'Loan Amortization'!F$36,'Monthly Loan Amortization'!$B$14:$B$373,"&lt;="&amp;'Loan Amortization'!G$36)</f>
        <v>0</v>
      </c>
      <c r="H43" s="74">
        <f>SUMIFS('Monthly Loan Amortization'!$G$14:$G$373,'Monthly Loan Amortization'!$B$14:$B$373,"&lt;="&amp;'Loan Amortization'!H$36)</f>
        <v>0</v>
      </c>
      <c r="I43" s="58">
        <f>SUMIFS('Monthly Loan Amortization'!$G$14:$G$373,'Monthly Loan Amortization'!$B$14:$B$373,"&gt;"&amp;'Loan Amortization'!H$36,'Monthly Loan Amortization'!$B$14:$B$373,"&lt;="&amp;'Loan Amortization'!I$36)</f>
        <v>0</v>
      </c>
      <c r="J43" s="74">
        <f>SUMIFS('Monthly Loan Amortization'!$G$14:$G$373,'Monthly Loan Amortization'!$B$14:$B$373,"&lt;="&amp;'Loan Amortization'!J$36)</f>
        <v>0</v>
      </c>
      <c r="K43" s="58">
        <f>SUMIFS('Monthly Loan Amortization'!$G$14:$G$373,'Monthly Loan Amortization'!$B$14:$B$373,"&gt;"&amp;'Loan Amortization'!J$36,'Monthly Loan Amortization'!$B$14:$B$373,"&lt;="&amp;'Loan Amortization'!K$36)</f>
        <v>0</v>
      </c>
      <c r="L43" s="74">
        <f>SUMIFS('Monthly Loan Amortization'!$G$14:$G$373,'Monthly Loan Amortization'!$B$14:$B$373,"&lt;="&amp;'Loan Amortization'!L$36)</f>
        <v>0</v>
      </c>
      <c r="M43" s="58">
        <f>SUMIFS('Monthly Loan Amortization'!$G$14:$G$373,'Monthly Loan Amortization'!$B$14:$B$373,"&gt;"&amp;'Loan Amortization'!L$36,'Monthly Loan Amortization'!$B$14:$B$373,"&lt;="&amp;'Loan Amortization'!M$36)</f>
        <v>0</v>
      </c>
      <c r="N43" s="74">
        <f>SUMIFS('Monthly Loan Amortization'!$G$14:$G$373,'Monthly Loan Amortization'!$B$14:$B$373,"&lt;="&amp;'Loan Amortization'!N$36)</f>
        <v>0</v>
      </c>
      <c r="O43" s="58">
        <f>SUMIFS('Monthly Loan Amortization'!$G$14:$G$373,'Monthly Loan Amortization'!$B$14:$B$373,"&gt;"&amp;'Loan Amortization'!N$36,'Monthly Loan Amortization'!$B$14:$B$373,"&lt;="&amp;'Loan Amortization'!O$36)</f>
        <v>0</v>
      </c>
      <c r="P43" s="74">
        <f>SUMIFS('Monthly Loan Amortization'!$G$14:$G$373,'Monthly Loan Amortization'!$B$14:$B$373,"&lt;="&amp;'Loan Amortization'!P$36)</f>
        <v>0</v>
      </c>
      <c r="Q43" s="58">
        <f>SUMIFS('Monthly Loan Amortization'!$G$14:$G$373,'Monthly Loan Amortization'!$B$14:$B$373,"&gt;"&amp;'Loan Amortization'!P$36,'Monthly Loan Amortization'!$B$14:$B$373,"&lt;="&amp;'Loan Amortization'!Q$36)</f>
        <v>0</v>
      </c>
      <c r="R43" s="74">
        <f>SUMIFS('Monthly Loan Amortization'!$G$14:$G$373,'Monthly Loan Amortization'!$B$14:$B$373,"&lt;="&amp;'Loan Amortization'!R$36)</f>
        <v>0</v>
      </c>
      <c r="S43" s="58">
        <f>SUMIFS('Monthly Loan Amortization'!$G$14:$G$373,'Monthly Loan Amortization'!$B$14:$B$373,"&gt;"&amp;'Loan Amortization'!R$36,'Monthly Loan Amortization'!$B$14:$B$373,"&lt;="&amp;'Loan Amortization'!S$36)</f>
        <v>0</v>
      </c>
      <c r="T43" s="74">
        <f>SUMIFS('Monthly Loan Amortization'!$G$14:$G$373,'Monthly Loan Amortization'!$B$14:$B$373,"&lt;="&amp;'Loan Amortization'!T$36)</f>
        <v>0</v>
      </c>
      <c r="U43" s="58">
        <f>SUMIFS('Monthly Loan Amortization'!$G$14:$G$373,'Monthly Loan Amortization'!$B$14:$B$373,"&gt;"&amp;'Loan Amortization'!T$36,'Monthly Loan Amortization'!$B$14:$B$373,"&lt;="&amp;'Loan Amortization'!U$36)</f>
        <v>0</v>
      </c>
      <c r="V43" s="74">
        <f>SUMIFS('Monthly Loan Amortization'!$G$14:$G$373,'Monthly Loan Amortization'!$B$14:$B$373,"&lt;="&amp;'Loan Amortization'!V$36)</f>
        <v>0</v>
      </c>
      <c r="W43" s="58">
        <f>SUMIFS('Monthly Loan Amortization'!$G$14:$G$373,'Monthly Loan Amortization'!$B$14:$B$373,"&gt;"&amp;'Loan Amortization'!V$36,'Monthly Loan Amortization'!$B$14:$B$373,"&lt;="&amp;'Loan Amortization'!W$36)</f>
        <v>0</v>
      </c>
      <c r="X43" s="74">
        <f>SUMIFS('Monthly Loan Amortization'!$G$14:$G$373,'Monthly Loan Amortization'!$B$14:$B$373,"&lt;="&amp;'Loan Amortization'!X$36)</f>
        <v>0</v>
      </c>
      <c r="Y43" s="58">
        <f>SUMIFS('Monthly Loan Amortization'!$G$14:$G$373,'Monthly Loan Amortization'!$B$14:$B$373,"&gt;"&amp;'Loan Amortization'!X$36,'Monthly Loan Amortization'!$B$14:$B$373,"&lt;="&amp;'Loan Amortization'!Y$36)</f>
        <v>0</v>
      </c>
      <c r="Z43" s="74">
        <f>SUMIFS('Monthly Loan Amortization'!$G$14:$G$373,'Monthly Loan Amortization'!$B$14:$B$373,"&lt;="&amp;'Loan Amortization'!Z$36)</f>
        <v>0</v>
      </c>
      <c r="AA43" s="58">
        <f>SUMIFS('Monthly Loan Amortization'!$G$14:$G$373,'Monthly Loan Amortization'!$B$14:$B$373,"&gt;"&amp;'Loan Amortization'!Z$36,'Monthly Loan Amortization'!$B$14:$B$373,"&lt;="&amp;'Loan Amortization'!AA$36)</f>
        <v>0</v>
      </c>
      <c r="AB43" s="74">
        <f>SUMIFS('Monthly Loan Amortization'!$G$14:$G$373,'Monthly Loan Amortization'!$B$14:$B$373,"&lt;="&amp;'Loan Amortization'!AB$36)</f>
        <v>0</v>
      </c>
      <c r="AC43" s="58">
        <f>SUMIFS('Monthly Loan Amortization'!$G$14:$G$373,'Monthly Loan Amortization'!$B$14:$B$373,"&gt;"&amp;'Loan Amortization'!AB$36,'Monthly Loan Amortization'!$B$14:$B$373,"&lt;="&amp;'Loan Amortization'!AC$36)</f>
        <v>0</v>
      </c>
      <c r="AD43" s="74">
        <f>SUMIFS('Monthly Loan Amortization'!$G$14:$G$373,'Monthly Loan Amortization'!$B$14:$B$373,"&lt;="&amp;'Loan Amortization'!AD$36)</f>
        <v>0</v>
      </c>
      <c r="AE43" s="58">
        <f>SUMIFS('Monthly Loan Amortization'!$G$14:$G$373,'Monthly Loan Amortization'!$B$14:$B$373,"&gt;"&amp;'Loan Amortization'!AD$36,'Monthly Loan Amortization'!$B$14:$B$373,"&lt;="&amp;'Loan Amortization'!AE$36)</f>
        <v>0</v>
      </c>
      <c r="AF43" s="74">
        <f>SUMIFS('Monthly Loan Amortization'!$G$14:$G$373,'Monthly Loan Amortization'!$B$14:$B$373,"&lt;="&amp;'Loan Amortization'!AF$36)</f>
        <v>0</v>
      </c>
      <c r="AG43" s="58">
        <f>SUMIFS('Monthly Loan Amortization'!$G$14:$G$373,'Monthly Loan Amortization'!$B$14:$B$373,"&gt;"&amp;'Loan Amortization'!AF$36,'Monthly Loan Amortization'!$B$14:$B$373,"&lt;="&amp;'Loan Amortization'!AG$36)</f>
        <v>0</v>
      </c>
      <c r="AH43" s="74">
        <f>SUMIFS('Monthly Loan Amortization'!$G$14:$G$373,'Monthly Loan Amortization'!$B$14:$B$373,"&lt;="&amp;'Loan Amortization'!AH$36)</f>
        <v>0</v>
      </c>
      <c r="AI43" s="58">
        <f>SUMIFS('Monthly Loan Amortization'!$G$14:$G$373,'Monthly Loan Amortization'!$B$14:$B$373,"&gt;"&amp;'Loan Amortization'!AH$36,'Monthly Loan Amortization'!$B$14:$B$373,"&lt;="&amp;'Loan Amortization'!AI$36)</f>
        <v>0</v>
      </c>
    </row>
    <row r="44" spans="1:35" x14ac:dyDescent="0.25">
      <c r="A44" s="643"/>
      <c r="B44" s="43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</row>
    <row r="45" spans="1:35" ht="15.75" thickBot="1" x14ac:dyDescent="0.3">
      <c r="A45" s="643"/>
      <c r="B45" s="438"/>
      <c r="D45" s="1" t="s">
        <v>186</v>
      </c>
      <c r="F45" s="75">
        <f>F39+F43+E45</f>
        <v>0</v>
      </c>
      <c r="G45" s="75">
        <f t="shared" ref="G45:AI45" si="3">G39+G43+F45</f>
        <v>0</v>
      </c>
      <c r="H45" s="75">
        <f t="shared" si="3"/>
        <v>0</v>
      </c>
      <c r="I45" s="75">
        <f t="shared" si="3"/>
        <v>0</v>
      </c>
      <c r="J45" s="75">
        <f t="shared" si="3"/>
        <v>0</v>
      </c>
      <c r="K45" s="75">
        <f t="shared" si="3"/>
        <v>0</v>
      </c>
      <c r="L45" s="75">
        <f t="shared" si="3"/>
        <v>0</v>
      </c>
      <c r="M45" s="75">
        <f t="shared" si="3"/>
        <v>0</v>
      </c>
      <c r="N45" s="75">
        <f t="shared" si="3"/>
        <v>0</v>
      </c>
      <c r="O45" s="75">
        <f t="shared" si="3"/>
        <v>0</v>
      </c>
      <c r="P45" s="75">
        <f t="shared" si="3"/>
        <v>0</v>
      </c>
      <c r="Q45" s="75">
        <f t="shared" si="3"/>
        <v>0</v>
      </c>
      <c r="R45" s="75">
        <f t="shared" si="3"/>
        <v>0</v>
      </c>
      <c r="S45" s="75">
        <f t="shared" si="3"/>
        <v>0</v>
      </c>
      <c r="T45" s="75">
        <f t="shared" si="3"/>
        <v>0</v>
      </c>
      <c r="U45" s="75">
        <f t="shared" si="3"/>
        <v>0</v>
      </c>
      <c r="V45" s="75">
        <f t="shared" si="3"/>
        <v>0</v>
      </c>
      <c r="W45" s="75">
        <f t="shared" si="3"/>
        <v>0</v>
      </c>
      <c r="X45" s="75">
        <f t="shared" si="3"/>
        <v>0</v>
      </c>
      <c r="Y45" s="75">
        <f t="shared" si="3"/>
        <v>0</v>
      </c>
      <c r="Z45" s="75">
        <f t="shared" si="3"/>
        <v>0</v>
      </c>
      <c r="AA45" s="75">
        <f t="shared" si="3"/>
        <v>0</v>
      </c>
      <c r="AB45" s="75">
        <f t="shared" si="3"/>
        <v>0</v>
      </c>
      <c r="AC45" s="75">
        <f t="shared" si="3"/>
        <v>0</v>
      </c>
      <c r="AD45" s="75">
        <f t="shared" si="3"/>
        <v>0</v>
      </c>
      <c r="AE45" s="75">
        <f t="shared" si="3"/>
        <v>0</v>
      </c>
      <c r="AF45" s="75">
        <f t="shared" si="3"/>
        <v>0</v>
      </c>
      <c r="AG45" s="75">
        <f t="shared" si="3"/>
        <v>0</v>
      </c>
      <c r="AH45" s="75">
        <f t="shared" si="3"/>
        <v>0</v>
      </c>
      <c r="AI45" s="75">
        <f t="shared" si="3"/>
        <v>0</v>
      </c>
    </row>
    <row r="46" spans="1:35" x14ac:dyDescent="0.25">
      <c r="A46" s="643"/>
      <c r="B46" s="438"/>
    </row>
    <row r="47" spans="1:35" x14ac:dyDescent="0.25">
      <c r="A47" s="643"/>
      <c r="B47" s="438"/>
      <c r="D47" s="1" t="s">
        <v>185</v>
      </c>
      <c r="F47" s="15">
        <f>$D$18-F45</f>
        <v>0</v>
      </c>
      <c r="G47" s="15">
        <f t="shared" ref="G47:AI47" si="4">$D$18-G45</f>
        <v>0</v>
      </c>
      <c r="H47" s="15">
        <f t="shared" si="4"/>
        <v>0</v>
      </c>
      <c r="I47" s="15">
        <f t="shared" si="4"/>
        <v>0</v>
      </c>
      <c r="J47" s="15">
        <f t="shared" si="4"/>
        <v>0</v>
      </c>
      <c r="K47" s="15">
        <f t="shared" si="4"/>
        <v>0</v>
      </c>
      <c r="L47" s="15">
        <f t="shared" si="4"/>
        <v>0</v>
      </c>
      <c r="M47" s="15">
        <f t="shared" si="4"/>
        <v>0</v>
      </c>
      <c r="N47" s="15">
        <f t="shared" si="4"/>
        <v>0</v>
      </c>
      <c r="O47" s="15">
        <f t="shared" si="4"/>
        <v>0</v>
      </c>
      <c r="P47" s="15">
        <f t="shared" si="4"/>
        <v>0</v>
      </c>
      <c r="Q47" s="15">
        <f t="shared" si="4"/>
        <v>0</v>
      </c>
      <c r="R47" s="15">
        <f t="shared" si="4"/>
        <v>0</v>
      </c>
      <c r="S47" s="15">
        <f t="shared" si="4"/>
        <v>0</v>
      </c>
      <c r="T47" s="15">
        <f t="shared" si="4"/>
        <v>0</v>
      </c>
      <c r="U47" s="15">
        <f t="shared" si="4"/>
        <v>0</v>
      </c>
      <c r="V47" s="15">
        <f t="shared" si="4"/>
        <v>0</v>
      </c>
      <c r="W47" s="15">
        <f t="shared" si="4"/>
        <v>0</v>
      </c>
      <c r="X47" s="15">
        <f t="shared" si="4"/>
        <v>0</v>
      </c>
      <c r="Y47" s="15">
        <f t="shared" si="4"/>
        <v>0</v>
      </c>
      <c r="Z47" s="15">
        <f t="shared" si="4"/>
        <v>0</v>
      </c>
      <c r="AA47" s="15">
        <f t="shared" si="4"/>
        <v>0</v>
      </c>
      <c r="AB47" s="15">
        <f t="shared" si="4"/>
        <v>0</v>
      </c>
      <c r="AC47" s="15">
        <f t="shared" si="4"/>
        <v>0</v>
      </c>
      <c r="AD47" s="15">
        <f t="shared" si="4"/>
        <v>0</v>
      </c>
      <c r="AE47" s="15">
        <f t="shared" si="4"/>
        <v>0</v>
      </c>
      <c r="AF47" s="15">
        <f t="shared" si="4"/>
        <v>0</v>
      </c>
      <c r="AG47" s="15">
        <f t="shared" si="4"/>
        <v>0</v>
      </c>
      <c r="AH47" s="15">
        <f t="shared" si="4"/>
        <v>0</v>
      </c>
      <c r="AI47" s="15">
        <f t="shared" si="4"/>
        <v>0</v>
      </c>
    </row>
    <row r="48" spans="1:35" x14ac:dyDescent="0.25">
      <c r="A48" s="643"/>
      <c r="B48" s="438"/>
    </row>
    <row r="49" spans="1:35" ht="7.5" customHeight="1" x14ac:dyDescent="0.25">
      <c r="A49" s="643"/>
      <c r="B49" s="438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:35" ht="14.25" hidden="1" customHeight="1" x14ac:dyDescent="0.25">
      <c r="A50" s="643"/>
      <c r="B50" s="438"/>
    </row>
    <row r="51" spans="1:35" ht="14.25" hidden="1" customHeight="1" x14ac:dyDescent="0.25">
      <c r="A51" s="643"/>
      <c r="B51" s="438"/>
      <c r="C51" s="2" t="s">
        <v>187</v>
      </c>
    </row>
    <row r="52" spans="1:35" ht="14.25" hidden="1" customHeight="1" x14ac:dyDescent="0.25">
      <c r="A52" s="643"/>
      <c r="B52" s="438"/>
      <c r="C52" s="2">
        <f>C19</f>
        <v>0</v>
      </c>
      <c r="D52" s="1" t="s">
        <v>181</v>
      </c>
      <c r="E52" s="16"/>
      <c r="F52" s="58">
        <f>SUMIFS('Monthly Loan Amortization'!$T$14:$T$373,'Monthly Loan Amortization'!$B$14:$B$373,"&gt;"&amp;'Loan Amortization'!E$36,'Monthly Loan Amortization'!$B$14:$B$373,"&lt;="&amp;'Loan Amortization'!F$36)</f>
        <v>0</v>
      </c>
      <c r="G52" s="58">
        <f>SUMIFS('Monthly Loan Amortization'!$T$14:$T$373,'Monthly Loan Amortization'!$B$14:$B$373,"&gt;"&amp;'Loan Amortization'!F$36,'Monthly Loan Amortization'!$B$14:$B$373,"&lt;="&amp;'Loan Amortization'!G$36)</f>
        <v>0</v>
      </c>
      <c r="H52" s="58">
        <f>SUMIFS('Monthly Loan Amortization'!$T$14:$T$373,'Monthly Loan Amortization'!$B$14:$B$373,"&gt;"&amp;'Loan Amortization'!G$36,'Monthly Loan Amortization'!$B$14:$B$373,"&lt;="&amp;'Loan Amortization'!H$36)</f>
        <v>0</v>
      </c>
      <c r="I52" s="58">
        <f>SUMIFS('Monthly Loan Amortization'!$T$14:$T$373,'Monthly Loan Amortization'!$B$14:$B$373,"&gt;"&amp;'Loan Amortization'!H$36,'Monthly Loan Amortization'!$B$14:$B$373,"&lt;="&amp;'Loan Amortization'!I$36)</f>
        <v>0</v>
      </c>
      <c r="J52" s="58">
        <f>SUMIFS('Monthly Loan Amortization'!$T$14:$T$373,'Monthly Loan Amortization'!$B$14:$B$373,"&gt;"&amp;'Loan Amortization'!I$36,'Monthly Loan Amortization'!$B$14:$B$373,"&lt;="&amp;'Loan Amortization'!J$36)</f>
        <v>0</v>
      </c>
      <c r="K52" s="58">
        <f>SUMIFS('Monthly Loan Amortization'!$T$14:$T$373,'Monthly Loan Amortization'!$B$14:$B$373,"&gt;"&amp;'Loan Amortization'!J$36,'Monthly Loan Amortization'!$B$14:$B$373,"&lt;="&amp;'Loan Amortization'!K$36)</f>
        <v>0</v>
      </c>
      <c r="L52" s="58">
        <f>SUMIFS('Monthly Loan Amortization'!$T$14:$T$373,'Monthly Loan Amortization'!$B$14:$B$373,"&gt;"&amp;'Loan Amortization'!K$36,'Monthly Loan Amortization'!$B$14:$B$373,"&lt;="&amp;'Loan Amortization'!L$36)</f>
        <v>0</v>
      </c>
      <c r="M52" s="58">
        <f>SUMIFS('Monthly Loan Amortization'!$T$14:$T$373,'Monthly Loan Amortization'!$B$14:$B$373,"&gt;"&amp;'Loan Amortization'!L$36,'Monthly Loan Amortization'!$B$14:$B$373,"&lt;="&amp;'Loan Amortization'!M$36)</f>
        <v>0</v>
      </c>
      <c r="N52" s="58">
        <f>SUMIFS('Monthly Loan Amortization'!$T$14:$T$373,'Monthly Loan Amortization'!$B$14:$B$373,"&gt;"&amp;'Loan Amortization'!M$36,'Monthly Loan Amortization'!$B$14:$B$373,"&lt;="&amp;'Loan Amortization'!N$36)</f>
        <v>0</v>
      </c>
      <c r="O52" s="58">
        <f>SUMIFS('Monthly Loan Amortization'!$T$14:$T$373,'Monthly Loan Amortization'!$B$14:$B$373,"&gt;"&amp;'Loan Amortization'!N$36,'Monthly Loan Amortization'!$B$14:$B$373,"&lt;="&amp;'Loan Amortization'!O$36)</f>
        <v>0</v>
      </c>
      <c r="P52" s="58">
        <f>SUMIFS('Monthly Loan Amortization'!$T$14:$T$373,'Monthly Loan Amortization'!$B$14:$B$373,"&gt;"&amp;'Loan Amortization'!O$36,'Monthly Loan Amortization'!$B$14:$B$373,"&lt;="&amp;'Loan Amortization'!P$36)</f>
        <v>0</v>
      </c>
      <c r="Q52" s="58">
        <f>SUMIFS('Monthly Loan Amortization'!$T$14:$T$373,'Monthly Loan Amortization'!$B$14:$B$373,"&gt;"&amp;'Loan Amortization'!P$36,'Monthly Loan Amortization'!$B$14:$B$373,"&lt;="&amp;'Loan Amortization'!Q$36)</f>
        <v>0</v>
      </c>
      <c r="R52" s="58">
        <f>SUMIFS('Monthly Loan Amortization'!$T$14:$T$373,'Monthly Loan Amortization'!$B$14:$B$373,"&gt;"&amp;'Loan Amortization'!Q$36,'Monthly Loan Amortization'!$B$14:$B$373,"&lt;="&amp;'Loan Amortization'!R$36)</f>
        <v>0</v>
      </c>
      <c r="S52" s="58">
        <f>SUMIFS('Monthly Loan Amortization'!$T$14:$T$373,'Monthly Loan Amortization'!$B$14:$B$373,"&gt;"&amp;'Loan Amortization'!R$36,'Monthly Loan Amortization'!$B$14:$B$373,"&lt;="&amp;'Loan Amortization'!S$36)</f>
        <v>0</v>
      </c>
      <c r="T52" s="58">
        <f>SUMIFS('Monthly Loan Amortization'!$T$14:$T$373,'Monthly Loan Amortization'!$B$14:$B$373,"&gt;"&amp;'Loan Amortization'!S$36,'Monthly Loan Amortization'!$B$14:$B$373,"&lt;="&amp;'Loan Amortization'!T$36)</f>
        <v>0</v>
      </c>
      <c r="U52" s="58">
        <f>SUMIFS('Monthly Loan Amortization'!$T$14:$T$373,'Monthly Loan Amortization'!$B$14:$B$373,"&gt;"&amp;'Loan Amortization'!T$36,'Monthly Loan Amortization'!$B$14:$B$373,"&lt;="&amp;'Loan Amortization'!U$36)</f>
        <v>0</v>
      </c>
      <c r="V52" s="58">
        <f>SUMIFS('Monthly Loan Amortization'!$T$14:$T$373,'Monthly Loan Amortization'!$B$14:$B$373,"&gt;"&amp;'Loan Amortization'!U$36,'Monthly Loan Amortization'!$B$14:$B$373,"&lt;="&amp;'Loan Amortization'!V$36)</f>
        <v>0</v>
      </c>
      <c r="W52" s="58">
        <f>SUMIFS('Monthly Loan Amortization'!$T$14:$T$373,'Monthly Loan Amortization'!$B$14:$B$373,"&gt;"&amp;'Loan Amortization'!V$36,'Monthly Loan Amortization'!$B$14:$B$373,"&lt;="&amp;'Loan Amortization'!W$36)</f>
        <v>0</v>
      </c>
      <c r="X52" s="58">
        <f>SUMIFS('Monthly Loan Amortization'!$T$14:$T$373,'Monthly Loan Amortization'!$B$14:$B$373,"&gt;"&amp;'Loan Amortization'!W$36,'Monthly Loan Amortization'!$B$14:$B$373,"&lt;="&amp;'Loan Amortization'!X$36)</f>
        <v>0</v>
      </c>
      <c r="Y52" s="58">
        <f>SUMIFS('Monthly Loan Amortization'!$T$14:$T$373,'Monthly Loan Amortization'!$B$14:$B$373,"&gt;"&amp;'Loan Amortization'!X$36,'Monthly Loan Amortization'!$B$14:$B$373,"&lt;="&amp;'Loan Amortization'!Y$36)</f>
        <v>0</v>
      </c>
      <c r="Z52" s="58">
        <f>SUMIFS('Monthly Loan Amortization'!$T$14:$T$373,'Monthly Loan Amortization'!$B$14:$B$373,"&gt;"&amp;'Loan Amortization'!Y$36,'Monthly Loan Amortization'!$B$14:$B$373,"&lt;="&amp;'Loan Amortization'!Z$36)</f>
        <v>0</v>
      </c>
      <c r="AA52" s="58">
        <f>SUMIFS('Monthly Loan Amortization'!$T$14:$T$373,'Monthly Loan Amortization'!$B$14:$B$373,"&gt;"&amp;'Loan Amortization'!Z$36,'Monthly Loan Amortization'!$B$14:$B$373,"&lt;="&amp;'Loan Amortization'!AA$36)</f>
        <v>0</v>
      </c>
      <c r="AB52" s="58">
        <f>SUMIFS('Monthly Loan Amortization'!$T$14:$T$373,'Monthly Loan Amortization'!$B$14:$B$373,"&gt;"&amp;'Loan Amortization'!AA$36,'Monthly Loan Amortization'!$B$14:$B$373,"&lt;="&amp;'Loan Amortization'!AB$36)</f>
        <v>0</v>
      </c>
      <c r="AC52" s="58">
        <f>SUMIFS('Monthly Loan Amortization'!$T$14:$T$373,'Monthly Loan Amortization'!$B$14:$B$373,"&gt;"&amp;'Loan Amortization'!AB$36,'Monthly Loan Amortization'!$B$14:$B$373,"&lt;="&amp;'Loan Amortization'!AC$36)</f>
        <v>0</v>
      </c>
      <c r="AD52" s="58">
        <f>SUMIFS('Monthly Loan Amortization'!$T$14:$T$373,'Monthly Loan Amortization'!$B$14:$B$373,"&gt;"&amp;'Loan Amortization'!AC$36,'Monthly Loan Amortization'!$B$14:$B$373,"&lt;="&amp;'Loan Amortization'!AD$36)</f>
        <v>0</v>
      </c>
      <c r="AE52" s="58">
        <f>SUMIFS('Monthly Loan Amortization'!$T$14:$T$373,'Monthly Loan Amortization'!$B$14:$B$373,"&gt;"&amp;'Loan Amortization'!AD$36,'Monthly Loan Amortization'!$B$14:$B$373,"&lt;="&amp;'Loan Amortization'!AE$36)</f>
        <v>0</v>
      </c>
      <c r="AF52" s="58">
        <f>SUMIFS('Monthly Loan Amortization'!$T$14:$T$373,'Monthly Loan Amortization'!$B$14:$B$373,"&gt;"&amp;'Loan Amortization'!AE$36,'Monthly Loan Amortization'!$B$14:$B$373,"&lt;="&amp;'Loan Amortization'!AF$36)</f>
        <v>0</v>
      </c>
      <c r="AG52" s="58">
        <f>SUMIFS('Monthly Loan Amortization'!$T$14:$T$373,'Monthly Loan Amortization'!$B$14:$B$373,"&gt;"&amp;'Loan Amortization'!AF$36,'Monthly Loan Amortization'!$B$14:$B$373,"&lt;="&amp;'Loan Amortization'!AG$36)</f>
        <v>0</v>
      </c>
      <c r="AH52" s="58">
        <f>SUMIFS('Monthly Loan Amortization'!$T$14:$T$373,'Monthly Loan Amortization'!$B$14:$B$373,"&gt;"&amp;'Loan Amortization'!AG$36,'Monthly Loan Amortization'!$B$14:$B$373,"&lt;="&amp;'Loan Amortization'!AH$36)</f>
        <v>0</v>
      </c>
      <c r="AI52" s="58">
        <f>SUMIFS('Monthly Loan Amortization'!$T$14:$T$373,'Monthly Loan Amortization'!$B$14:$B$373,"&gt;"&amp;'Loan Amortization'!AH$36,'Monthly Loan Amortization'!$B$14:$B$373,"&lt;="&amp;'Loan Amortization'!AI$36)</f>
        <v>0</v>
      </c>
    </row>
    <row r="53" spans="1:35" ht="14.65" hidden="1" customHeight="1" thickBot="1" x14ac:dyDescent="0.3">
      <c r="A53" s="643"/>
      <c r="B53" s="438"/>
      <c r="D53" s="1" t="s">
        <v>182</v>
      </c>
      <c r="F53" s="75">
        <f>SUMIFS('Monthly Loan Amortization'!$R$14:$R$373,'Monthly Loan Amortization'!$B$14:$B$373,"&gt;"&amp;'Loan Amortization'!E$36,'Monthly Loan Amortization'!$B$14:$B$373,"&lt;="&amp;'Loan Amortization'!F$36)</f>
        <v>0</v>
      </c>
      <c r="G53" s="75">
        <f>SUMIFS('Monthly Loan Amortization'!$R$14:$R$373,'Monthly Loan Amortization'!$B$14:$B$373,"&gt;"&amp;'Loan Amortization'!F$36,'Monthly Loan Amortization'!$B$14:$B$373,"&lt;="&amp;'Loan Amortization'!G$36)</f>
        <v>0</v>
      </c>
      <c r="H53" s="75">
        <f>SUMIFS('Monthly Loan Amortization'!$R$14:$R$373,'Monthly Loan Amortization'!$B$14:$B$373,"&gt;"&amp;'Loan Amortization'!G$36,'Monthly Loan Amortization'!$B$14:$B$373,"&lt;="&amp;'Loan Amortization'!H$36)</f>
        <v>0</v>
      </c>
      <c r="I53" s="75">
        <f>SUMIFS('Monthly Loan Amortization'!$R$14:$R$373,'Monthly Loan Amortization'!$B$14:$B$373,"&gt;"&amp;'Loan Amortization'!H$36,'Monthly Loan Amortization'!$B$14:$B$373,"&lt;="&amp;'Loan Amortization'!I$36)</f>
        <v>0</v>
      </c>
      <c r="J53" s="75">
        <f>SUMIFS('Monthly Loan Amortization'!$R$14:$R$373,'Monthly Loan Amortization'!$B$14:$B$373,"&gt;"&amp;'Loan Amortization'!I$36,'Monthly Loan Amortization'!$B$14:$B$373,"&lt;="&amp;'Loan Amortization'!J$36)</f>
        <v>0</v>
      </c>
      <c r="K53" s="75">
        <f>SUMIFS('Monthly Loan Amortization'!$R$14:$R$373,'Monthly Loan Amortization'!$B$14:$B$373,"&gt;"&amp;'Loan Amortization'!J$36,'Monthly Loan Amortization'!$B$14:$B$373,"&lt;="&amp;'Loan Amortization'!K$36)</f>
        <v>0</v>
      </c>
      <c r="L53" s="75">
        <f>SUMIFS('Monthly Loan Amortization'!$R$14:$R$373,'Monthly Loan Amortization'!$B$14:$B$373,"&gt;"&amp;'Loan Amortization'!K$36,'Monthly Loan Amortization'!$B$14:$B$373,"&lt;="&amp;'Loan Amortization'!L$36)</f>
        <v>0</v>
      </c>
      <c r="M53" s="75">
        <f>SUMIFS('Monthly Loan Amortization'!$R$14:$R$373,'Monthly Loan Amortization'!$B$14:$B$373,"&gt;"&amp;'Loan Amortization'!L$36,'Monthly Loan Amortization'!$B$14:$B$373,"&lt;="&amp;'Loan Amortization'!M$36)</f>
        <v>0</v>
      </c>
      <c r="N53" s="75">
        <f>SUMIFS('Monthly Loan Amortization'!$R$14:$R$373,'Monthly Loan Amortization'!$B$14:$B$373,"&gt;"&amp;'Loan Amortization'!M$36,'Monthly Loan Amortization'!$B$14:$B$373,"&lt;="&amp;'Loan Amortization'!N$36)</f>
        <v>0</v>
      </c>
      <c r="O53" s="75">
        <f>SUMIFS('Monthly Loan Amortization'!$R$14:$R$373,'Monthly Loan Amortization'!$B$14:$B$373,"&gt;"&amp;'Loan Amortization'!N$36,'Monthly Loan Amortization'!$B$14:$B$373,"&lt;="&amp;'Loan Amortization'!O$36)</f>
        <v>0</v>
      </c>
      <c r="P53" s="75">
        <f>SUMIFS('Monthly Loan Amortization'!$R$14:$R$373,'Monthly Loan Amortization'!$B$14:$B$373,"&gt;"&amp;'Loan Amortization'!O$36,'Monthly Loan Amortization'!$B$14:$B$373,"&lt;="&amp;'Loan Amortization'!P$36)</f>
        <v>0</v>
      </c>
      <c r="Q53" s="75">
        <f>SUMIFS('Monthly Loan Amortization'!$R$14:$R$373,'Monthly Loan Amortization'!$B$14:$B$373,"&gt;"&amp;'Loan Amortization'!P$36,'Monthly Loan Amortization'!$B$14:$B$373,"&lt;="&amp;'Loan Amortization'!Q$36)</f>
        <v>0</v>
      </c>
      <c r="R53" s="75">
        <f>SUMIFS('Monthly Loan Amortization'!$R$14:$R$373,'Monthly Loan Amortization'!$B$14:$B$373,"&gt;"&amp;'Loan Amortization'!Q$36,'Monthly Loan Amortization'!$B$14:$B$373,"&lt;="&amp;'Loan Amortization'!R$36)</f>
        <v>0</v>
      </c>
      <c r="S53" s="75">
        <f>SUMIFS('Monthly Loan Amortization'!$R$14:$R$373,'Monthly Loan Amortization'!$B$14:$B$373,"&gt;"&amp;'Loan Amortization'!R$36,'Monthly Loan Amortization'!$B$14:$B$373,"&lt;="&amp;'Loan Amortization'!S$36)</f>
        <v>0</v>
      </c>
      <c r="T53" s="75">
        <f>SUMIFS('Monthly Loan Amortization'!$R$14:$R$373,'Monthly Loan Amortization'!$B$14:$B$373,"&gt;"&amp;'Loan Amortization'!S$36,'Monthly Loan Amortization'!$B$14:$B$373,"&lt;="&amp;'Loan Amortization'!T$36)</f>
        <v>0</v>
      </c>
      <c r="U53" s="75">
        <f>SUMIFS('Monthly Loan Amortization'!$R$14:$R$373,'Monthly Loan Amortization'!$B$14:$B$373,"&gt;"&amp;'Loan Amortization'!T$36,'Monthly Loan Amortization'!$B$14:$B$373,"&lt;="&amp;'Loan Amortization'!U$36)</f>
        <v>0</v>
      </c>
      <c r="V53" s="75">
        <f>SUMIFS('Monthly Loan Amortization'!$R$14:$R$373,'Monthly Loan Amortization'!$B$14:$B$373,"&gt;"&amp;'Loan Amortization'!U$36,'Monthly Loan Amortization'!$B$14:$B$373,"&lt;="&amp;'Loan Amortization'!V$36)</f>
        <v>0</v>
      </c>
      <c r="W53" s="75">
        <f>SUMIFS('Monthly Loan Amortization'!$R$14:$R$373,'Monthly Loan Amortization'!$B$14:$B$373,"&gt;"&amp;'Loan Amortization'!V$36,'Monthly Loan Amortization'!$B$14:$B$373,"&lt;="&amp;'Loan Amortization'!W$36)</f>
        <v>0</v>
      </c>
      <c r="X53" s="75">
        <f>SUMIFS('Monthly Loan Amortization'!$R$14:$R$373,'Monthly Loan Amortization'!$B$14:$B$373,"&gt;"&amp;'Loan Amortization'!W$36,'Monthly Loan Amortization'!$B$14:$B$373,"&lt;="&amp;'Loan Amortization'!X$36)</f>
        <v>0</v>
      </c>
      <c r="Y53" s="75">
        <f>SUMIFS('Monthly Loan Amortization'!$R$14:$R$373,'Monthly Loan Amortization'!$B$14:$B$373,"&gt;"&amp;'Loan Amortization'!X$36,'Monthly Loan Amortization'!$B$14:$B$373,"&lt;="&amp;'Loan Amortization'!Y$36)</f>
        <v>0</v>
      </c>
      <c r="Z53" s="75">
        <f>SUMIFS('Monthly Loan Amortization'!$R$14:$R$373,'Monthly Loan Amortization'!$B$14:$B$373,"&gt;"&amp;'Loan Amortization'!Y$36,'Monthly Loan Amortization'!$B$14:$B$373,"&lt;="&amp;'Loan Amortization'!Z$36)</f>
        <v>0</v>
      </c>
      <c r="AA53" s="75">
        <f>SUMIFS('Monthly Loan Amortization'!$R$14:$R$373,'Monthly Loan Amortization'!$B$14:$B$373,"&gt;"&amp;'Loan Amortization'!Z$36,'Monthly Loan Amortization'!$B$14:$B$373,"&lt;="&amp;'Loan Amortization'!AA$36)</f>
        <v>0</v>
      </c>
      <c r="AB53" s="75">
        <f>SUMIFS('Monthly Loan Amortization'!$R$14:$R$373,'Monthly Loan Amortization'!$B$14:$B$373,"&gt;"&amp;'Loan Amortization'!AA$36,'Monthly Loan Amortization'!$B$14:$B$373,"&lt;="&amp;'Loan Amortization'!AB$36)</f>
        <v>0</v>
      </c>
      <c r="AC53" s="75">
        <f>SUMIFS('Monthly Loan Amortization'!$R$14:$R$373,'Monthly Loan Amortization'!$B$14:$B$373,"&gt;"&amp;'Loan Amortization'!AB$36,'Monthly Loan Amortization'!$B$14:$B$373,"&lt;="&amp;'Loan Amortization'!AC$36)</f>
        <v>0</v>
      </c>
      <c r="AD53" s="75">
        <f>SUMIFS('Monthly Loan Amortization'!$R$14:$R$373,'Monthly Loan Amortization'!$B$14:$B$373,"&gt;"&amp;'Loan Amortization'!AC$36,'Monthly Loan Amortization'!$B$14:$B$373,"&lt;="&amp;'Loan Amortization'!AD$36)</f>
        <v>0</v>
      </c>
      <c r="AE53" s="75">
        <f>SUMIFS('Monthly Loan Amortization'!$R$14:$R$373,'Monthly Loan Amortization'!$B$14:$B$373,"&gt;"&amp;'Loan Amortization'!AD$36,'Monthly Loan Amortization'!$B$14:$B$373,"&lt;="&amp;'Loan Amortization'!AE$36)</f>
        <v>0</v>
      </c>
      <c r="AF53" s="75">
        <f>SUMIFS('Monthly Loan Amortization'!$R$14:$R$373,'Monthly Loan Amortization'!$B$14:$B$373,"&gt;"&amp;'Loan Amortization'!AE$36,'Monthly Loan Amortization'!$B$14:$B$373,"&lt;="&amp;'Loan Amortization'!AF$36)</f>
        <v>0</v>
      </c>
      <c r="AG53" s="75">
        <f>SUMIFS('Monthly Loan Amortization'!$R$14:$R$373,'Monthly Loan Amortization'!$B$14:$B$373,"&gt;"&amp;'Loan Amortization'!AF$36,'Monthly Loan Amortization'!$B$14:$B$373,"&lt;="&amp;'Loan Amortization'!AG$36)</f>
        <v>0</v>
      </c>
      <c r="AH53" s="75">
        <f>SUMIFS('Monthly Loan Amortization'!$R$14:$R$373,'Monthly Loan Amortization'!$B$14:$B$373,"&gt;"&amp;'Loan Amortization'!AG$36,'Monthly Loan Amortization'!$B$14:$B$373,"&lt;="&amp;'Loan Amortization'!AH$36)</f>
        <v>0</v>
      </c>
      <c r="AI53" s="75">
        <f>SUMIFS('Monthly Loan Amortization'!$R$14:$R$373,'Monthly Loan Amortization'!$B$14:$B$373,"&gt;"&amp;'Loan Amortization'!AH$36,'Monthly Loan Amortization'!$B$14:$B$373,"&lt;="&amp;'Loan Amortization'!AI$36)</f>
        <v>0</v>
      </c>
    </row>
    <row r="54" spans="1:35" ht="14.25" hidden="1" customHeight="1" x14ac:dyDescent="0.25">
      <c r="A54" s="643"/>
      <c r="B54" s="438"/>
      <c r="D54" s="1" t="s">
        <v>183</v>
      </c>
      <c r="F54" s="58">
        <f>SUM(F52:F53)</f>
        <v>0</v>
      </c>
      <c r="G54" s="58">
        <f t="shared" ref="G54:AI54" si="5">SUM(G52:G53)</f>
        <v>0</v>
      </c>
      <c r="H54" s="58">
        <f t="shared" si="5"/>
        <v>0</v>
      </c>
      <c r="I54" s="58">
        <f t="shared" si="5"/>
        <v>0</v>
      </c>
      <c r="J54" s="58">
        <f t="shared" si="5"/>
        <v>0</v>
      </c>
      <c r="K54" s="58">
        <f t="shared" si="5"/>
        <v>0</v>
      </c>
      <c r="L54" s="58">
        <f t="shared" si="5"/>
        <v>0</v>
      </c>
      <c r="M54" s="58">
        <f t="shared" si="5"/>
        <v>0</v>
      </c>
      <c r="N54" s="58">
        <f t="shared" si="5"/>
        <v>0</v>
      </c>
      <c r="O54" s="58">
        <f t="shared" si="5"/>
        <v>0</v>
      </c>
      <c r="P54" s="58">
        <f t="shared" si="5"/>
        <v>0</v>
      </c>
      <c r="Q54" s="58">
        <f t="shared" si="5"/>
        <v>0</v>
      </c>
      <c r="R54" s="58">
        <f t="shared" si="5"/>
        <v>0</v>
      </c>
      <c r="S54" s="58">
        <f t="shared" si="5"/>
        <v>0</v>
      </c>
      <c r="T54" s="58">
        <f t="shared" si="5"/>
        <v>0</v>
      </c>
      <c r="U54" s="58">
        <f t="shared" si="5"/>
        <v>0</v>
      </c>
      <c r="V54" s="58">
        <f t="shared" si="5"/>
        <v>0</v>
      </c>
      <c r="W54" s="58">
        <f t="shared" si="5"/>
        <v>0</v>
      </c>
      <c r="X54" s="58">
        <f t="shared" si="5"/>
        <v>0</v>
      </c>
      <c r="Y54" s="58">
        <f t="shared" si="5"/>
        <v>0</v>
      </c>
      <c r="Z54" s="58">
        <f t="shared" si="5"/>
        <v>0</v>
      </c>
      <c r="AA54" s="58">
        <f t="shared" si="5"/>
        <v>0</v>
      </c>
      <c r="AB54" s="58">
        <f t="shared" si="5"/>
        <v>0</v>
      </c>
      <c r="AC54" s="58">
        <f t="shared" si="5"/>
        <v>0</v>
      </c>
      <c r="AD54" s="58">
        <f t="shared" si="5"/>
        <v>0</v>
      </c>
      <c r="AE54" s="58">
        <f t="shared" si="5"/>
        <v>0</v>
      </c>
      <c r="AF54" s="58">
        <f t="shared" si="5"/>
        <v>0</v>
      </c>
      <c r="AG54" s="58">
        <f t="shared" si="5"/>
        <v>0</v>
      </c>
      <c r="AH54" s="58">
        <f t="shared" si="5"/>
        <v>0</v>
      </c>
      <c r="AI54" s="58">
        <f t="shared" si="5"/>
        <v>0</v>
      </c>
    </row>
    <row r="55" spans="1:35" ht="14.25" hidden="1" customHeight="1" x14ac:dyDescent="0.25">
      <c r="A55" s="643"/>
      <c r="B55" s="43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35" ht="14.25" hidden="1" customHeight="1" x14ac:dyDescent="0.25">
      <c r="A56" s="643"/>
      <c r="B56" s="438"/>
      <c r="D56" s="1" t="s">
        <v>184</v>
      </c>
      <c r="F56" s="58">
        <f>SUMIFS('Monthly Loan Amortization'!$G$14:$G$373,'Monthly Loan Amortization'!$B$14:$B$373,"&gt;"&amp;'Loan Amortization'!E$36,'Monthly Loan Amortization'!$B$14:$B$373,"&lt;="&amp;'Loan Amortization'!F$36)</f>
        <v>0</v>
      </c>
      <c r="G56" s="58">
        <f>SUMIFS('Monthly Loan Amortization'!$G$14:$G$373,'Monthly Loan Amortization'!$B$14:$B$373,"&gt;"&amp;'Loan Amortization'!F$36,'Monthly Loan Amortization'!$B$14:$B$373,"&lt;="&amp;'Loan Amortization'!G$36)</f>
        <v>0</v>
      </c>
      <c r="H56" s="58">
        <f>SUMIFS('Monthly Loan Amortization'!$G$14:$G$373,'Monthly Loan Amortization'!$B$14:$B$373,"&gt;"&amp;'Loan Amortization'!G$36,'Monthly Loan Amortization'!$B$14:$B$373,"&lt;="&amp;'Loan Amortization'!H$36)</f>
        <v>0</v>
      </c>
      <c r="I56" s="58">
        <f>SUMIFS('Monthly Loan Amortization'!$G$14:$G$373,'Monthly Loan Amortization'!$B$14:$B$373,"&gt;"&amp;'Loan Amortization'!H$36,'Monthly Loan Amortization'!$B$14:$B$373,"&lt;="&amp;'Loan Amortization'!I$36)</f>
        <v>0</v>
      </c>
      <c r="J56" s="58">
        <f>SUMIFS('Monthly Loan Amortization'!$G$14:$G$373,'Monthly Loan Amortization'!$B$14:$B$373,"&gt;"&amp;'Loan Amortization'!I$36,'Monthly Loan Amortization'!$B$14:$B$373,"&lt;="&amp;'Loan Amortization'!J$36)</f>
        <v>0</v>
      </c>
      <c r="K56" s="58">
        <f>SUMIFS('Monthly Loan Amortization'!$G$14:$G$373,'Monthly Loan Amortization'!$B$14:$B$373,"&gt;"&amp;'Loan Amortization'!J$36,'Monthly Loan Amortization'!$B$14:$B$373,"&lt;="&amp;'Loan Amortization'!K$36)</f>
        <v>0</v>
      </c>
      <c r="L56" s="58">
        <f>SUMIFS('Monthly Loan Amortization'!$G$14:$G$373,'Monthly Loan Amortization'!$B$14:$B$373,"&gt;"&amp;'Loan Amortization'!K$36,'Monthly Loan Amortization'!$B$14:$B$373,"&lt;="&amp;'Loan Amortization'!L$36)</f>
        <v>0</v>
      </c>
      <c r="M56" s="58">
        <f>SUMIFS('Monthly Loan Amortization'!$G$14:$G$373,'Monthly Loan Amortization'!$B$14:$B$373,"&gt;"&amp;'Loan Amortization'!L$36,'Monthly Loan Amortization'!$B$14:$B$373,"&lt;="&amp;'Loan Amortization'!M$36)</f>
        <v>0</v>
      </c>
      <c r="N56" s="58">
        <f>SUMIFS('Monthly Loan Amortization'!$G$14:$G$373,'Monthly Loan Amortization'!$B$14:$B$373,"&gt;"&amp;'Loan Amortization'!M$36,'Monthly Loan Amortization'!$B$14:$B$373,"&lt;="&amp;'Loan Amortization'!N$36)</f>
        <v>0</v>
      </c>
      <c r="O56" s="58">
        <f>SUMIFS('Monthly Loan Amortization'!$G$14:$G$373,'Monthly Loan Amortization'!$B$14:$B$373,"&gt;"&amp;'Loan Amortization'!N$36,'Monthly Loan Amortization'!$B$14:$B$373,"&lt;="&amp;'Loan Amortization'!O$36)</f>
        <v>0</v>
      </c>
      <c r="P56" s="58">
        <f>SUMIFS('Monthly Loan Amortization'!$G$14:$G$373,'Monthly Loan Amortization'!$B$14:$B$373,"&gt;"&amp;'Loan Amortization'!O$36,'Monthly Loan Amortization'!$B$14:$B$373,"&lt;="&amp;'Loan Amortization'!P$36)</f>
        <v>0</v>
      </c>
      <c r="Q56" s="58">
        <f>SUMIFS('Monthly Loan Amortization'!$G$14:$G$373,'Monthly Loan Amortization'!$B$14:$B$373,"&gt;"&amp;'Loan Amortization'!P$36,'Monthly Loan Amortization'!$B$14:$B$373,"&lt;="&amp;'Loan Amortization'!Q$36)</f>
        <v>0</v>
      </c>
      <c r="R56" s="58">
        <f>SUMIFS('Monthly Loan Amortization'!$G$14:$G$373,'Monthly Loan Amortization'!$B$14:$B$373,"&gt;"&amp;'Loan Amortization'!Q$36,'Monthly Loan Amortization'!$B$14:$B$373,"&lt;="&amp;'Loan Amortization'!R$36)</f>
        <v>0</v>
      </c>
      <c r="S56" s="58">
        <f>SUMIFS('Monthly Loan Amortization'!$G$14:$G$373,'Monthly Loan Amortization'!$B$14:$B$373,"&gt;"&amp;'Loan Amortization'!R$36,'Monthly Loan Amortization'!$B$14:$B$373,"&lt;="&amp;'Loan Amortization'!S$36)</f>
        <v>0</v>
      </c>
      <c r="T56" s="58">
        <f>SUMIFS('Monthly Loan Amortization'!$G$14:$G$373,'Monthly Loan Amortization'!$B$14:$B$373,"&gt;"&amp;'Loan Amortization'!S$36,'Monthly Loan Amortization'!$B$14:$B$373,"&lt;="&amp;'Loan Amortization'!T$36)</f>
        <v>0</v>
      </c>
      <c r="U56" s="58">
        <f>SUMIFS('Monthly Loan Amortization'!$G$14:$G$373,'Monthly Loan Amortization'!$B$14:$B$373,"&gt;"&amp;'Loan Amortization'!T$36,'Monthly Loan Amortization'!$B$14:$B$373,"&lt;="&amp;'Loan Amortization'!U$36)</f>
        <v>0</v>
      </c>
      <c r="V56" s="58">
        <f>SUMIFS('Monthly Loan Amortization'!$G$14:$G$373,'Monthly Loan Amortization'!$B$14:$B$373,"&gt;"&amp;'Loan Amortization'!U$36,'Monthly Loan Amortization'!$B$14:$B$373,"&lt;="&amp;'Loan Amortization'!V$36)</f>
        <v>0</v>
      </c>
      <c r="W56" s="58">
        <f>SUMIFS('Monthly Loan Amortization'!$G$14:$G$373,'Monthly Loan Amortization'!$B$14:$B$373,"&gt;"&amp;'Loan Amortization'!V$36,'Monthly Loan Amortization'!$B$14:$B$373,"&lt;="&amp;'Loan Amortization'!W$36)</f>
        <v>0</v>
      </c>
      <c r="X56" s="58">
        <f>SUMIFS('Monthly Loan Amortization'!$G$14:$G$373,'Monthly Loan Amortization'!$B$14:$B$373,"&gt;"&amp;'Loan Amortization'!W$36,'Monthly Loan Amortization'!$B$14:$B$373,"&lt;="&amp;'Loan Amortization'!X$36)</f>
        <v>0</v>
      </c>
      <c r="Y56" s="58">
        <f>SUMIFS('Monthly Loan Amortization'!$G$14:$G$373,'Monthly Loan Amortization'!$B$14:$B$373,"&gt;"&amp;'Loan Amortization'!X$36,'Monthly Loan Amortization'!$B$14:$B$373,"&lt;="&amp;'Loan Amortization'!Y$36)</f>
        <v>0</v>
      </c>
      <c r="Z56" s="58">
        <f>SUMIFS('Monthly Loan Amortization'!$G$14:$G$373,'Monthly Loan Amortization'!$B$14:$B$373,"&gt;"&amp;'Loan Amortization'!Y$36,'Monthly Loan Amortization'!$B$14:$B$373,"&lt;="&amp;'Loan Amortization'!Z$36)</f>
        <v>0</v>
      </c>
      <c r="AA56" s="58">
        <f>SUMIFS('Monthly Loan Amortization'!$G$14:$G$373,'Monthly Loan Amortization'!$B$14:$B$373,"&gt;"&amp;'Loan Amortization'!Z$36,'Monthly Loan Amortization'!$B$14:$B$373,"&lt;="&amp;'Loan Amortization'!AA$36)</f>
        <v>0</v>
      </c>
      <c r="AB56" s="58">
        <f>SUMIFS('Monthly Loan Amortization'!$G$14:$G$373,'Monthly Loan Amortization'!$B$14:$B$373,"&gt;"&amp;'Loan Amortization'!AA$36,'Monthly Loan Amortization'!$B$14:$B$373,"&lt;="&amp;'Loan Amortization'!AB$36)</f>
        <v>0</v>
      </c>
      <c r="AC56" s="58">
        <f>SUMIFS('Monthly Loan Amortization'!$G$14:$G$373,'Monthly Loan Amortization'!$B$14:$B$373,"&gt;"&amp;'Loan Amortization'!AB$36,'Monthly Loan Amortization'!$B$14:$B$373,"&lt;="&amp;'Loan Amortization'!AC$36)</f>
        <v>0</v>
      </c>
      <c r="AD56" s="58">
        <f>SUMIFS('Monthly Loan Amortization'!$G$14:$G$373,'Monthly Loan Amortization'!$B$14:$B$373,"&gt;"&amp;'Loan Amortization'!AC$36,'Monthly Loan Amortization'!$B$14:$B$373,"&lt;="&amp;'Loan Amortization'!AD$36)</f>
        <v>0</v>
      </c>
      <c r="AE56" s="58">
        <f>SUMIFS('Monthly Loan Amortization'!$G$14:$G$373,'Monthly Loan Amortization'!$B$14:$B$373,"&gt;"&amp;'Loan Amortization'!AD$36,'Monthly Loan Amortization'!$B$14:$B$373,"&lt;="&amp;'Loan Amortization'!AE$36)</f>
        <v>0</v>
      </c>
      <c r="AF56" s="58">
        <f>SUMIFS('Monthly Loan Amortization'!$G$14:$G$373,'Monthly Loan Amortization'!$B$14:$B$373,"&gt;"&amp;'Loan Amortization'!AE$36,'Monthly Loan Amortization'!$B$14:$B$373,"&lt;="&amp;'Loan Amortization'!AF$36)</f>
        <v>0</v>
      </c>
      <c r="AG56" s="58">
        <f>SUMIFS('Monthly Loan Amortization'!$G$14:$G$373,'Monthly Loan Amortization'!$B$14:$B$373,"&gt;"&amp;'Loan Amortization'!AF$36,'Monthly Loan Amortization'!$B$14:$B$373,"&lt;="&amp;'Loan Amortization'!AG$36)</f>
        <v>0</v>
      </c>
      <c r="AH56" s="58">
        <f>SUMIFS('Monthly Loan Amortization'!$G$14:$G$373,'Monthly Loan Amortization'!$B$14:$B$373,"&gt;"&amp;'Loan Amortization'!AG$36,'Monthly Loan Amortization'!$B$14:$B$373,"&lt;="&amp;'Loan Amortization'!AH$36)</f>
        <v>0</v>
      </c>
      <c r="AI56" s="58">
        <f>SUMIFS('Monthly Loan Amortization'!$G$14:$G$373,'Monthly Loan Amortization'!$B$14:$B$373,"&gt;"&amp;'Loan Amortization'!AH$36,'Monthly Loan Amortization'!$B$14:$B$373,"&lt;="&amp;'Loan Amortization'!AI$36)</f>
        <v>0</v>
      </c>
    </row>
    <row r="57" spans="1:35" ht="14.25" hidden="1" customHeight="1" x14ac:dyDescent="0.25">
      <c r="A57" s="643"/>
      <c r="B57" s="43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</row>
    <row r="58" spans="1:35" ht="14.65" hidden="1" customHeight="1" thickBot="1" x14ac:dyDescent="0.3">
      <c r="A58" s="643"/>
      <c r="B58" s="438"/>
      <c r="D58" s="1" t="s">
        <v>186</v>
      </c>
      <c r="F58" s="75">
        <f>F52+F56+E58</f>
        <v>0</v>
      </c>
      <c r="G58" s="75">
        <f t="shared" ref="G58:AI58" si="6">G52+G56+F58</f>
        <v>0</v>
      </c>
      <c r="H58" s="75">
        <f t="shared" si="6"/>
        <v>0</v>
      </c>
      <c r="I58" s="75">
        <f t="shared" si="6"/>
        <v>0</v>
      </c>
      <c r="J58" s="75">
        <f t="shared" si="6"/>
        <v>0</v>
      </c>
      <c r="K58" s="75">
        <f t="shared" si="6"/>
        <v>0</v>
      </c>
      <c r="L58" s="75">
        <f t="shared" si="6"/>
        <v>0</v>
      </c>
      <c r="M58" s="75">
        <f t="shared" si="6"/>
        <v>0</v>
      </c>
      <c r="N58" s="75">
        <f t="shared" si="6"/>
        <v>0</v>
      </c>
      <c r="O58" s="75">
        <f t="shared" si="6"/>
        <v>0</v>
      </c>
      <c r="P58" s="75">
        <f t="shared" si="6"/>
        <v>0</v>
      </c>
      <c r="Q58" s="75">
        <f t="shared" si="6"/>
        <v>0</v>
      </c>
      <c r="R58" s="75">
        <f t="shared" si="6"/>
        <v>0</v>
      </c>
      <c r="S58" s="75">
        <f t="shared" si="6"/>
        <v>0</v>
      </c>
      <c r="T58" s="75">
        <f t="shared" si="6"/>
        <v>0</v>
      </c>
      <c r="U58" s="75">
        <f t="shared" si="6"/>
        <v>0</v>
      </c>
      <c r="V58" s="75">
        <f t="shared" si="6"/>
        <v>0</v>
      </c>
      <c r="W58" s="75">
        <f t="shared" si="6"/>
        <v>0</v>
      </c>
      <c r="X58" s="75">
        <f t="shared" si="6"/>
        <v>0</v>
      </c>
      <c r="Y58" s="75">
        <f t="shared" si="6"/>
        <v>0</v>
      </c>
      <c r="Z58" s="75">
        <f t="shared" si="6"/>
        <v>0</v>
      </c>
      <c r="AA58" s="75">
        <f t="shared" si="6"/>
        <v>0</v>
      </c>
      <c r="AB58" s="75">
        <f t="shared" si="6"/>
        <v>0</v>
      </c>
      <c r="AC58" s="75">
        <f t="shared" si="6"/>
        <v>0</v>
      </c>
      <c r="AD58" s="75">
        <f t="shared" si="6"/>
        <v>0</v>
      </c>
      <c r="AE58" s="75">
        <f t="shared" si="6"/>
        <v>0</v>
      </c>
      <c r="AF58" s="75">
        <f t="shared" si="6"/>
        <v>0</v>
      </c>
      <c r="AG58" s="75">
        <f t="shared" si="6"/>
        <v>0</v>
      </c>
      <c r="AH58" s="75">
        <f t="shared" si="6"/>
        <v>0</v>
      </c>
      <c r="AI58" s="75">
        <f t="shared" si="6"/>
        <v>0</v>
      </c>
    </row>
    <row r="59" spans="1:35" ht="14.25" hidden="1" customHeight="1" x14ac:dyDescent="0.25">
      <c r="A59" s="643"/>
      <c r="B59" s="438"/>
    </row>
    <row r="60" spans="1:35" ht="14.25" hidden="1" customHeight="1" x14ac:dyDescent="0.25">
      <c r="A60" s="643"/>
      <c r="B60" s="438"/>
      <c r="D60" s="1" t="s">
        <v>185</v>
      </c>
      <c r="F60" s="15">
        <f>$D$19-F58</f>
        <v>0</v>
      </c>
      <c r="G60" s="15">
        <f t="shared" ref="G60:AI60" si="7">$D$19-G58</f>
        <v>0</v>
      </c>
      <c r="H60" s="15">
        <f t="shared" si="7"/>
        <v>0</v>
      </c>
      <c r="I60" s="15">
        <f t="shared" si="7"/>
        <v>0</v>
      </c>
      <c r="J60" s="15">
        <f t="shared" si="7"/>
        <v>0</v>
      </c>
      <c r="K60" s="15">
        <f t="shared" si="7"/>
        <v>0</v>
      </c>
      <c r="L60" s="15">
        <f t="shared" si="7"/>
        <v>0</v>
      </c>
      <c r="M60" s="15">
        <f t="shared" si="7"/>
        <v>0</v>
      </c>
      <c r="N60" s="15">
        <f t="shared" si="7"/>
        <v>0</v>
      </c>
      <c r="O60" s="15">
        <f t="shared" si="7"/>
        <v>0</v>
      </c>
      <c r="P60" s="15">
        <f t="shared" si="7"/>
        <v>0</v>
      </c>
      <c r="Q60" s="15">
        <f t="shared" si="7"/>
        <v>0</v>
      </c>
      <c r="R60" s="15">
        <f t="shared" si="7"/>
        <v>0</v>
      </c>
      <c r="S60" s="15">
        <f t="shared" si="7"/>
        <v>0</v>
      </c>
      <c r="T60" s="15">
        <f t="shared" si="7"/>
        <v>0</v>
      </c>
      <c r="U60" s="15">
        <f t="shared" si="7"/>
        <v>0</v>
      </c>
      <c r="V60" s="15">
        <f t="shared" si="7"/>
        <v>0</v>
      </c>
      <c r="W60" s="15">
        <f t="shared" si="7"/>
        <v>0</v>
      </c>
      <c r="X60" s="15">
        <f t="shared" si="7"/>
        <v>0</v>
      </c>
      <c r="Y60" s="15">
        <f t="shared" si="7"/>
        <v>0</v>
      </c>
      <c r="Z60" s="15">
        <f t="shared" si="7"/>
        <v>0</v>
      </c>
      <c r="AA60" s="15">
        <f t="shared" si="7"/>
        <v>0</v>
      </c>
      <c r="AB60" s="15">
        <f t="shared" si="7"/>
        <v>0</v>
      </c>
      <c r="AC60" s="15">
        <f t="shared" si="7"/>
        <v>0</v>
      </c>
      <c r="AD60" s="15">
        <f t="shared" si="7"/>
        <v>0</v>
      </c>
      <c r="AE60" s="15">
        <f t="shared" si="7"/>
        <v>0</v>
      </c>
      <c r="AF60" s="15">
        <f t="shared" si="7"/>
        <v>0</v>
      </c>
      <c r="AG60" s="15">
        <f t="shared" si="7"/>
        <v>0</v>
      </c>
      <c r="AH60" s="15">
        <f t="shared" si="7"/>
        <v>0</v>
      </c>
      <c r="AI60" s="15">
        <f t="shared" si="7"/>
        <v>0</v>
      </c>
    </row>
    <row r="61" spans="1:35" ht="14.25" hidden="1" customHeight="1" x14ac:dyDescent="0.25">
      <c r="A61" s="643"/>
      <c r="B61" s="438"/>
    </row>
    <row r="62" spans="1:35" ht="14.25" hidden="1" customHeight="1" x14ac:dyDescent="0.25">
      <c r="A62" s="643"/>
      <c r="B62" s="438"/>
    </row>
    <row r="63" spans="1:35" ht="6.75" hidden="1" customHeight="1" x14ac:dyDescent="0.25">
      <c r="A63" s="643"/>
      <c r="B63" s="438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</row>
    <row r="64" spans="1:35" ht="14.25" hidden="1" customHeight="1" x14ac:dyDescent="0.25">
      <c r="A64" s="643"/>
      <c r="B64" s="438"/>
    </row>
    <row r="65" spans="1:35" ht="14.25" hidden="1" customHeight="1" x14ac:dyDescent="0.25">
      <c r="A65" s="643"/>
      <c r="B65" s="438"/>
      <c r="C65" s="2" t="s">
        <v>203</v>
      </c>
    </row>
    <row r="66" spans="1:35" ht="14.25" hidden="1" customHeight="1" x14ac:dyDescent="0.25">
      <c r="A66" s="643"/>
      <c r="B66" s="438"/>
      <c r="C66" s="2">
        <f>C20</f>
        <v>0</v>
      </c>
      <c r="D66" s="1" t="s">
        <v>181</v>
      </c>
      <c r="E66" s="16"/>
      <c r="F66" s="58">
        <f>SUMIFS('Monthly Loan Amortization'!$AI$14:$AI$373,'Monthly Loan Amortization'!$B$14:$B$373,"&gt;"&amp;'Loan Amortization'!E$36,'Monthly Loan Amortization'!$B$14:$B$373,"&lt;="&amp;'Loan Amortization'!F$36)</f>
        <v>0</v>
      </c>
      <c r="G66" s="58">
        <f>SUMIFS('Monthly Loan Amortization'!$AI$14:$AI$373,'Monthly Loan Amortization'!$B$14:$B$373,"&gt;"&amp;'Loan Amortization'!F$36,'Monthly Loan Amortization'!$B$14:$B$373,"&lt;="&amp;'Loan Amortization'!G$36)</f>
        <v>0</v>
      </c>
      <c r="H66" s="58">
        <f>SUMIFS('Monthly Loan Amortization'!$AI$14:$AI$373,'Monthly Loan Amortization'!$B$14:$B$373,"&gt;"&amp;'Loan Amortization'!G$36,'Monthly Loan Amortization'!$B$14:$B$373,"&lt;="&amp;'Loan Amortization'!H$36)</f>
        <v>0</v>
      </c>
      <c r="I66" s="58">
        <f>SUMIFS('Monthly Loan Amortization'!$AI$14:$AI$373,'Monthly Loan Amortization'!$B$14:$B$373,"&gt;"&amp;'Loan Amortization'!H$36,'Monthly Loan Amortization'!$B$14:$B$373,"&lt;="&amp;'Loan Amortization'!I$36)</f>
        <v>0</v>
      </c>
      <c r="J66" s="58">
        <f>SUMIFS('Monthly Loan Amortization'!$AI$14:$AI$373,'Monthly Loan Amortization'!$B$14:$B$373,"&gt;"&amp;'Loan Amortization'!I$36,'Monthly Loan Amortization'!$B$14:$B$373,"&lt;="&amp;'Loan Amortization'!J$36)</f>
        <v>0</v>
      </c>
      <c r="K66" s="58">
        <f>SUMIFS('Monthly Loan Amortization'!$AI$14:$AI$373,'Monthly Loan Amortization'!$B$14:$B$373,"&gt;"&amp;'Loan Amortization'!J$36,'Monthly Loan Amortization'!$B$14:$B$373,"&lt;="&amp;'Loan Amortization'!K$36)</f>
        <v>0</v>
      </c>
      <c r="L66" s="58">
        <f>SUMIFS('Monthly Loan Amortization'!$AI$14:$AI$373,'Monthly Loan Amortization'!$B$14:$B$373,"&gt;"&amp;'Loan Amortization'!K$36,'Monthly Loan Amortization'!$B$14:$B$373,"&lt;="&amp;'Loan Amortization'!L$36)</f>
        <v>0</v>
      </c>
      <c r="M66" s="58">
        <f>SUMIFS('Monthly Loan Amortization'!$AI$14:$AI$373,'Monthly Loan Amortization'!$B$14:$B$373,"&gt;"&amp;'Loan Amortization'!L$36,'Monthly Loan Amortization'!$B$14:$B$373,"&lt;="&amp;'Loan Amortization'!M$36)</f>
        <v>0</v>
      </c>
      <c r="N66" s="58">
        <f>SUMIFS('Monthly Loan Amortization'!$AI$14:$AI$373,'Monthly Loan Amortization'!$B$14:$B$373,"&gt;"&amp;'Loan Amortization'!M$36,'Monthly Loan Amortization'!$B$14:$B$373,"&lt;="&amp;'Loan Amortization'!N$36)</f>
        <v>0</v>
      </c>
      <c r="O66" s="58">
        <f>SUMIFS('Monthly Loan Amortization'!$AI$14:$AI$373,'Monthly Loan Amortization'!$B$14:$B$373,"&gt;"&amp;'Loan Amortization'!N$36,'Monthly Loan Amortization'!$B$14:$B$373,"&lt;="&amp;'Loan Amortization'!O$36)</f>
        <v>0</v>
      </c>
      <c r="P66" s="58">
        <f>SUMIFS('Monthly Loan Amortization'!$AI$14:$AI$373,'Monthly Loan Amortization'!$B$14:$B$373,"&gt;"&amp;'Loan Amortization'!O$36,'Monthly Loan Amortization'!$B$14:$B$373,"&lt;="&amp;'Loan Amortization'!P$36)</f>
        <v>0</v>
      </c>
      <c r="Q66" s="58">
        <f>SUMIFS('Monthly Loan Amortization'!$AI$14:$AI$373,'Monthly Loan Amortization'!$B$14:$B$373,"&gt;"&amp;'Loan Amortization'!P$36,'Monthly Loan Amortization'!$B$14:$B$373,"&lt;="&amp;'Loan Amortization'!Q$36)</f>
        <v>0</v>
      </c>
      <c r="R66" s="58">
        <f>SUMIFS('Monthly Loan Amortization'!$AI$14:$AI$373,'Monthly Loan Amortization'!$B$14:$B$373,"&gt;"&amp;'Loan Amortization'!Q$36,'Monthly Loan Amortization'!$B$14:$B$373,"&lt;="&amp;'Loan Amortization'!R$36)</f>
        <v>0</v>
      </c>
      <c r="S66" s="58">
        <f>SUMIFS('Monthly Loan Amortization'!$AI$14:$AI$373,'Monthly Loan Amortization'!$B$14:$B$373,"&gt;"&amp;'Loan Amortization'!R$36,'Monthly Loan Amortization'!$B$14:$B$373,"&lt;="&amp;'Loan Amortization'!S$36)</f>
        <v>0</v>
      </c>
      <c r="T66" s="58">
        <f>SUMIFS('Monthly Loan Amortization'!$AI$14:$AI$373,'Monthly Loan Amortization'!$B$14:$B$373,"&gt;"&amp;'Loan Amortization'!S$36,'Monthly Loan Amortization'!$B$14:$B$373,"&lt;="&amp;'Loan Amortization'!T$36)</f>
        <v>0</v>
      </c>
      <c r="U66" s="58">
        <f>SUMIFS('Monthly Loan Amortization'!$AI$14:$AI$373,'Monthly Loan Amortization'!$B$14:$B$373,"&gt;"&amp;'Loan Amortization'!T$36,'Monthly Loan Amortization'!$B$14:$B$373,"&lt;="&amp;'Loan Amortization'!U$36)</f>
        <v>0</v>
      </c>
      <c r="V66" s="58">
        <f>SUMIFS('Monthly Loan Amortization'!$AI$14:$AI$373,'Monthly Loan Amortization'!$B$14:$B$373,"&gt;"&amp;'Loan Amortization'!U$36,'Monthly Loan Amortization'!$B$14:$B$373,"&lt;="&amp;'Loan Amortization'!V$36)</f>
        <v>0</v>
      </c>
      <c r="W66" s="58">
        <f>SUMIFS('Monthly Loan Amortization'!$AI$14:$AI$373,'Monthly Loan Amortization'!$B$14:$B$373,"&gt;"&amp;'Loan Amortization'!V$36,'Monthly Loan Amortization'!$B$14:$B$373,"&lt;="&amp;'Loan Amortization'!W$36)</f>
        <v>0</v>
      </c>
      <c r="X66" s="58">
        <f>SUMIFS('Monthly Loan Amortization'!$AI$14:$AI$373,'Monthly Loan Amortization'!$B$14:$B$373,"&gt;"&amp;'Loan Amortization'!W$36,'Monthly Loan Amortization'!$B$14:$B$373,"&lt;="&amp;'Loan Amortization'!X$36)</f>
        <v>0</v>
      </c>
      <c r="Y66" s="58">
        <f>SUMIFS('Monthly Loan Amortization'!$AI$14:$AI$373,'Monthly Loan Amortization'!$B$14:$B$373,"&gt;"&amp;'Loan Amortization'!X$36,'Monthly Loan Amortization'!$B$14:$B$373,"&lt;="&amp;'Loan Amortization'!Y$36)</f>
        <v>0</v>
      </c>
      <c r="Z66" s="58">
        <f>SUMIFS('Monthly Loan Amortization'!$AI$14:$AI$373,'Monthly Loan Amortization'!$B$14:$B$373,"&gt;"&amp;'Loan Amortization'!Y$36,'Monthly Loan Amortization'!$B$14:$B$373,"&lt;="&amp;'Loan Amortization'!Z$36)</f>
        <v>0</v>
      </c>
      <c r="AA66" s="58">
        <f>SUMIFS('Monthly Loan Amortization'!$AI$14:$AI$373,'Monthly Loan Amortization'!$B$14:$B$373,"&gt;"&amp;'Loan Amortization'!Z$36,'Monthly Loan Amortization'!$B$14:$B$373,"&lt;="&amp;'Loan Amortization'!AA$36)</f>
        <v>0</v>
      </c>
      <c r="AB66" s="58">
        <f>SUMIFS('Monthly Loan Amortization'!$AI$14:$AI$373,'Monthly Loan Amortization'!$B$14:$B$373,"&gt;"&amp;'Loan Amortization'!AA$36,'Monthly Loan Amortization'!$B$14:$B$373,"&lt;="&amp;'Loan Amortization'!AB$36)</f>
        <v>0</v>
      </c>
      <c r="AC66" s="58">
        <f>SUMIFS('Monthly Loan Amortization'!$AI$14:$AI$373,'Monthly Loan Amortization'!$B$14:$B$373,"&gt;"&amp;'Loan Amortization'!AB$36,'Monthly Loan Amortization'!$B$14:$B$373,"&lt;="&amp;'Loan Amortization'!AC$36)</f>
        <v>0</v>
      </c>
      <c r="AD66" s="58">
        <f>SUMIFS('Monthly Loan Amortization'!$AI$14:$AI$373,'Monthly Loan Amortization'!$B$14:$B$373,"&gt;"&amp;'Loan Amortization'!AC$36,'Monthly Loan Amortization'!$B$14:$B$373,"&lt;="&amp;'Loan Amortization'!AD$36)</f>
        <v>0</v>
      </c>
      <c r="AE66" s="58">
        <f>SUMIFS('Monthly Loan Amortization'!$AI$14:$AI$373,'Monthly Loan Amortization'!$B$14:$B$373,"&gt;"&amp;'Loan Amortization'!AD$36,'Monthly Loan Amortization'!$B$14:$B$373,"&lt;="&amp;'Loan Amortization'!AE$36)</f>
        <v>0</v>
      </c>
      <c r="AF66" s="58">
        <f>SUMIFS('Monthly Loan Amortization'!$AI$14:$AI$373,'Monthly Loan Amortization'!$B$14:$B$373,"&gt;"&amp;'Loan Amortization'!AE$36,'Monthly Loan Amortization'!$B$14:$B$373,"&lt;="&amp;'Loan Amortization'!AF$36)</f>
        <v>0</v>
      </c>
      <c r="AG66" s="58">
        <f>SUMIFS('Monthly Loan Amortization'!$AI$14:$AI$373,'Monthly Loan Amortization'!$B$14:$B$373,"&gt;"&amp;'Loan Amortization'!AF$36,'Monthly Loan Amortization'!$B$14:$B$373,"&lt;="&amp;'Loan Amortization'!AG$36)</f>
        <v>0</v>
      </c>
      <c r="AH66" s="58">
        <f>SUMIFS('Monthly Loan Amortization'!$AI$14:$AI$373,'Monthly Loan Amortization'!$B$14:$B$373,"&gt;"&amp;'Loan Amortization'!AG$36,'Monthly Loan Amortization'!$B$14:$B$373,"&lt;="&amp;'Loan Amortization'!AH$36)</f>
        <v>0</v>
      </c>
      <c r="AI66" s="58">
        <f>SUMIFS('Monthly Loan Amortization'!$AI$14:$AI$373,'Monthly Loan Amortization'!$B$14:$B$373,"&gt;"&amp;'Loan Amortization'!AH$36,'Monthly Loan Amortization'!$B$14:$B$373,"&lt;="&amp;'Loan Amortization'!AI$36)</f>
        <v>0</v>
      </c>
    </row>
    <row r="67" spans="1:35" ht="14.65" hidden="1" customHeight="1" thickBot="1" x14ac:dyDescent="0.3">
      <c r="A67" s="643"/>
      <c r="B67" s="438"/>
      <c r="D67" s="1" t="s">
        <v>182</v>
      </c>
      <c r="F67" s="75">
        <f>SUMIFS('Monthly Loan Amortization'!$AG$14:$AG$373,'Monthly Loan Amortization'!$B$14:$B$373,"&gt;"&amp;'Loan Amortization'!E$36,'Monthly Loan Amortization'!$B$14:$B$373,"&lt;="&amp;'Loan Amortization'!F$36)</f>
        <v>0</v>
      </c>
      <c r="G67" s="75">
        <f>SUMIFS('Monthly Loan Amortization'!$AG$14:$AG$373,'Monthly Loan Amortization'!$B$14:$B$373,"&gt;"&amp;'Loan Amortization'!F$36,'Monthly Loan Amortization'!$B$14:$B$373,"&lt;="&amp;'Loan Amortization'!G$36)</f>
        <v>0</v>
      </c>
      <c r="H67" s="75">
        <f>SUMIFS('Monthly Loan Amortization'!$AG$14:$AG$373,'Monthly Loan Amortization'!$B$14:$B$373,"&gt;"&amp;'Loan Amortization'!G$36,'Monthly Loan Amortization'!$B$14:$B$373,"&lt;="&amp;'Loan Amortization'!H$36)</f>
        <v>0</v>
      </c>
      <c r="I67" s="75">
        <f>SUMIFS('Monthly Loan Amortization'!$AG$14:$AG$373,'Monthly Loan Amortization'!$B$14:$B$373,"&gt;"&amp;'Loan Amortization'!H$36,'Monthly Loan Amortization'!$B$14:$B$373,"&lt;="&amp;'Loan Amortization'!I$36)</f>
        <v>0</v>
      </c>
      <c r="J67" s="75">
        <f>SUMIFS('Monthly Loan Amortization'!$AG$14:$AG$373,'Monthly Loan Amortization'!$B$14:$B$373,"&gt;"&amp;'Loan Amortization'!I$36,'Monthly Loan Amortization'!$B$14:$B$373,"&lt;="&amp;'Loan Amortization'!J$36)</f>
        <v>0</v>
      </c>
      <c r="K67" s="75">
        <f>SUMIFS('Monthly Loan Amortization'!$AG$14:$AG$373,'Monthly Loan Amortization'!$B$14:$B$373,"&gt;"&amp;'Loan Amortization'!J$36,'Monthly Loan Amortization'!$B$14:$B$373,"&lt;="&amp;'Loan Amortization'!K$36)</f>
        <v>0</v>
      </c>
      <c r="L67" s="75">
        <f>SUMIFS('Monthly Loan Amortization'!$AG$14:$AG$373,'Monthly Loan Amortization'!$B$14:$B$373,"&gt;"&amp;'Loan Amortization'!K$36,'Monthly Loan Amortization'!$B$14:$B$373,"&lt;="&amp;'Loan Amortization'!L$36)</f>
        <v>0</v>
      </c>
      <c r="M67" s="75">
        <f>SUMIFS('Monthly Loan Amortization'!$AG$14:$AG$373,'Monthly Loan Amortization'!$B$14:$B$373,"&gt;"&amp;'Loan Amortization'!L$36,'Monthly Loan Amortization'!$B$14:$B$373,"&lt;="&amp;'Loan Amortization'!M$36)</f>
        <v>0</v>
      </c>
      <c r="N67" s="75">
        <f>SUMIFS('Monthly Loan Amortization'!$AG$14:$AG$373,'Monthly Loan Amortization'!$B$14:$B$373,"&gt;"&amp;'Loan Amortization'!M$36,'Monthly Loan Amortization'!$B$14:$B$373,"&lt;="&amp;'Loan Amortization'!N$36)</f>
        <v>0</v>
      </c>
      <c r="O67" s="75">
        <f>SUMIFS('Monthly Loan Amortization'!$AG$14:$AG$373,'Monthly Loan Amortization'!$B$14:$B$373,"&gt;"&amp;'Loan Amortization'!N$36,'Monthly Loan Amortization'!$B$14:$B$373,"&lt;="&amp;'Loan Amortization'!O$36)</f>
        <v>0</v>
      </c>
      <c r="P67" s="75">
        <f>SUMIFS('Monthly Loan Amortization'!$AG$14:$AG$373,'Monthly Loan Amortization'!$B$14:$B$373,"&gt;"&amp;'Loan Amortization'!O$36,'Monthly Loan Amortization'!$B$14:$B$373,"&lt;="&amp;'Loan Amortization'!P$36)</f>
        <v>0</v>
      </c>
      <c r="Q67" s="75">
        <f>SUMIFS('Monthly Loan Amortization'!$AG$14:$AG$373,'Monthly Loan Amortization'!$B$14:$B$373,"&gt;"&amp;'Loan Amortization'!P$36,'Monthly Loan Amortization'!$B$14:$B$373,"&lt;="&amp;'Loan Amortization'!Q$36)</f>
        <v>0</v>
      </c>
      <c r="R67" s="75">
        <f>SUMIFS('Monthly Loan Amortization'!$AG$14:$AG$373,'Monthly Loan Amortization'!$B$14:$B$373,"&gt;"&amp;'Loan Amortization'!Q$36,'Monthly Loan Amortization'!$B$14:$B$373,"&lt;="&amp;'Loan Amortization'!R$36)</f>
        <v>0</v>
      </c>
      <c r="S67" s="75">
        <f>SUMIFS('Monthly Loan Amortization'!$AG$14:$AG$373,'Monthly Loan Amortization'!$B$14:$B$373,"&gt;"&amp;'Loan Amortization'!R$36,'Monthly Loan Amortization'!$B$14:$B$373,"&lt;="&amp;'Loan Amortization'!S$36)</f>
        <v>0</v>
      </c>
      <c r="T67" s="75">
        <f>SUMIFS('Monthly Loan Amortization'!$AG$14:$AG$373,'Monthly Loan Amortization'!$B$14:$B$373,"&gt;"&amp;'Loan Amortization'!S$36,'Monthly Loan Amortization'!$B$14:$B$373,"&lt;="&amp;'Loan Amortization'!T$36)</f>
        <v>0</v>
      </c>
      <c r="U67" s="75">
        <f>SUMIFS('Monthly Loan Amortization'!$AG$14:$AG$373,'Monthly Loan Amortization'!$B$14:$B$373,"&gt;"&amp;'Loan Amortization'!T$36,'Monthly Loan Amortization'!$B$14:$B$373,"&lt;="&amp;'Loan Amortization'!U$36)</f>
        <v>0</v>
      </c>
      <c r="V67" s="75">
        <f>SUMIFS('Monthly Loan Amortization'!$AG$14:$AG$373,'Monthly Loan Amortization'!$B$14:$B$373,"&gt;"&amp;'Loan Amortization'!U$36,'Monthly Loan Amortization'!$B$14:$B$373,"&lt;="&amp;'Loan Amortization'!V$36)</f>
        <v>0</v>
      </c>
      <c r="W67" s="75">
        <f>SUMIFS('Monthly Loan Amortization'!$AG$14:$AG$373,'Monthly Loan Amortization'!$B$14:$B$373,"&gt;"&amp;'Loan Amortization'!V$36,'Monthly Loan Amortization'!$B$14:$B$373,"&lt;="&amp;'Loan Amortization'!W$36)</f>
        <v>0</v>
      </c>
      <c r="X67" s="75">
        <f>SUMIFS('Monthly Loan Amortization'!$AG$14:$AG$373,'Monthly Loan Amortization'!$B$14:$B$373,"&gt;"&amp;'Loan Amortization'!W$36,'Monthly Loan Amortization'!$B$14:$B$373,"&lt;="&amp;'Loan Amortization'!X$36)</f>
        <v>0</v>
      </c>
      <c r="Y67" s="75">
        <f>SUMIFS('Monthly Loan Amortization'!$AG$14:$AG$373,'Monthly Loan Amortization'!$B$14:$B$373,"&gt;"&amp;'Loan Amortization'!X$36,'Monthly Loan Amortization'!$B$14:$B$373,"&lt;="&amp;'Loan Amortization'!Y$36)</f>
        <v>0</v>
      </c>
      <c r="Z67" s="75">
        <f>SUMIFS('Monthly Loan Amortization'!$AG$14:$AG$373,'Monthly Loan Amortization'!$B$14:$B$373,"&gt;"&amp;'Loan Amortization'!Y$36,'Monthly Loan Amortization'!$B$14:$B$373,"&lt;="&amp;'Loan Amortization'!Z$36)</f>
        <v>0</v>
      </c>
      <c r="AA67" s="75">
        <f>SUMIFS('Monthly Loan Amortization'!$AG$14:$AG$373,'Monthly Loan Amortization'!$B$14:$B$373,"&gt;"&amp;'Loan Amortization'!Z$36,'Monthly Loan Amortization'!$B$14:$B$373,"&lt;="&amp;'Loan Amortization'!AA$36)</f>
        <v>0</v>
      </c>
      <c r="AB67" s="75">
        <f>SUMIFS('Monthly Loan Amortization'!$AG$14:$AG$373,'Monthly Loan Amortization'!$B$14:$B$373,"&gt;"&amp;'Loan Amortization'!AA$36,'Monthly Loan Amortization'!$B$14:$B$373,"&lt;="&amp;'Loan Amortization'!AB$36)</f>
        <v>0</v>
      </c>
      <c r="AC67" s="75">
        <f>SUMIFS('Monthly Loan Amortization'!$AG$14:$AG$373,'Monthly Loan Amortization'!$B$14:$B$373,"&gt;"&amp;'Loan Amortization'!AB$36,'Monthly Loan Amortization'!$B$14:$B$373,"&lt;="&amp;'Loan Amortization'!AC$36)</f>
        <v>0</v>
      </c>
      <c r="AD67" s="75">
        <f>SUMIFS('Monthly Loan Amortization'!$AG$14:$AG$373,'Monthly Loan Amortization'!$B$14:$B$373,"&gt;"&amp;'Loan Amortization'!AC$36,'Monthly Loan Amortization'!$B$14:$B$373,"&lt;="&amp;'Loan Amortization'!AD$36)</f>
        <v>0</v>
      </c>
      <c r="AE67" s="75">
        <f>SUMIFS('Monthly Loan Amortization'!$AG$14:$AG$373,'Monthly Loan Amortization'!$B$14:$B$373,"&gt;"&amp;'Loan Amortization'!AD$36,'Monthly Loan Amortization'!$B$14:$B$373,"&lt;="&amp;'Loan Amortization'!AE$36)</f>
        <v>0</v>
      </c>
      <c r="AF67" s="75">
        <f>SUMIFS('Monthly Loan Amortization'!$AG$14:$AG$373,'Monthly Loan Amortization'!$B$14:$B$373,"&gt;"&amp;'Loan Amortization'!AE$36,'Monthly Loan Amortization'!$B$14:$B$373,"&lt;="&amp;'Loan Amortization'!AF$36)</f>
        <v>0</v>
      </c>
      <c r="AG67" s="75">
        <f>SUMIFS('Monthly Loan Amortization'!$AG$14:$AG$373,'Monthly Loan Amortization'!$B$14:$B$373,"&gt;"&amp;'Loan Amortization'!AF$36,'Monthly Loan Amortization'!$B$14:$B$373,"&lt;="&amp;'Loan Amortization'!AG$36)</f>
        <v>0</v>
      </c>
      <c r="AH67" s="75">
        <f>SUMIFS('Monthly Loan Amortization'!$AG$14:$AG$373,'Monthly Loan Amortization'!$B$14:$B$373,"&gt;"&amp;'Loan Amortization'!AG$36,'Monthly Loan Amortization'!$B$14:$B$373,"&lt;="&amp;'Loan Amortization'!AH$36)</f>
        <v>0</v>
      </c>
      <c r="AI67" s="75">
        <f>SUMIFS('Monthly Loan Amortization'!$AG$14:$AG$373,'Monthly Loan Amortization'!$B$14:$B$373,"&gt;"&amp;'Loan Amortization'!AH$36,'Monthly Loan Amortization'!$B$14:$B$373,"&lt;="&amp;'Loan Amortization'!AI$36)</f>
        <v>0</v>
      </c>
    </row>
    <row r="68" spans="1:35" ht="14.25" hidden="1" customHeight="1" x14ac:dyDescent="0.25">
      <c r="A68" s="643"/>
      <c r="B68" s="438"/>
      <c r="D68" s="1" t="s">
        <v>183</v>
      </c>
      <c r="F68" s="58">
        <f>SUM(F66:F67)</f>
        <v>0</v>
      </c>
      <c r="G68" s="58">
        <f t="shared" ref="G68:AI68" si="8">SUM(G66:G67)</f>
        <v>0</v>
      </c>
      <c r="H68" s="58">
        <f t="shared" si="8"/>
        <v>0</v>
      </c>
      <c r="I68" s="58">
        <f t="shared" si="8"/>
        <v>0</v>
      </c>
      <c r="J68" s="58">
        <f t="shared" si="8"/>
        <v>0</v>
      </c>
      <c r="K68" s="58">
        <f t="shared" si="8"/>
        <v>0</v>
      </c>
      <c r="L68" s="58">
        <f t="shared" si="8"/>
        <v>0</v>
      </c>
      <c r="M68" s="58">
        <f t="shared" si="8"/>
        <v>0</v>
      </c>
      <c r="N68" s="58">
        <f t="shared" si="8"/>
        <v>0</v>
      </c>
      <c r="O68" s="58">
        <f t="shared" si="8"/>
        <v>0</v>
      </c>
      <c r="P68" s="58">
        <f t="shared" si="8"/>
        <v>0</v>
      </c>
      <c r="Q68" s="58">
        <f t="shared" si="8"/>
        <v>0</v>
      </c>
      <c r="R68" s="58">
        <f t="shared" si="8"/>
        <v>0</v>
      </c>
      <c r="S68" s="58">
        <f t="shared" si="8"/>
        <v>0</v>
      </c>
      <c r="T68" s="58">
        <f t="shared" si="8"/>
        <v>0</v>
      </c>
      <c r="U68" s="58">
        <f t="shared" si="8"/>
        <v>0</v>
      </c>
      <c r="V68" s="58">
        <f t="shared" si="8"/>
        <v>0</v>
      </c>
      <c r="W68" s="58">
        <f t="shared" si="8"/>
        <v>0</v>
      </c>
      <c r="X68" s="58">
        <f t="shared" si="8"/>
        <v>0</v>
      </c>
      <c r="Y68" s="58">
        <f t="shared" si="8"/>
        <v>0</v>
      </c>
      <c r="Z68" s="58">
        <f t="shared" si="8"/>
        <v>0</v>
      </c>
      <c r="AA68" s="58">
        <f t="shared" si="8"/>
        <v>0</v>
      </c>
      <c r="AB68" s="58">
        <f t="shared" si="8"/>
        <v>0</v>
      </c>
      <c r="AC68" s="58">
        <f t="shared" si="8"/>
        <v>0</v>
      </c>
      <c r="AD68" s="58">
        <f t="shared" si="8"/>
        <v>0</v>
      </c>
      <c r="AE68" s="58">
        <f t="shared" si="8"/>
        <v>0</v>
      </c>
      <c r="AF68" s="58">
        <f t="shared" si="8"/>
        <v>0</v>
      </c>
      <c r="AG68" s="58">
        <f t="shared" si="8"/>
        <v>0</v>
      </c>
      <c r="AH68" s="58">
        <f t="shared" si="8"/>
        <v>0</v>
      </c>
      <c r="AI68" s="58">
        <f t="shared" si="8"/>
        <v>0</v>
      </c>
    </row>
    <row r="69" spans="1:35" ht="14.25" hidden="1" customHeight="1" x14ac:dyDescent="0.25">
      <c r="A69" s="643"/>
      <c r="B69" s="43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</row>
    <row r="70" spans="1:35" ht="14.25" hidden="1" customHeight="1" x14ac:dyDescent="0.25">
      <c r="A70" s="643"/>
      <c r="B70" s="438"/>
      <c r="D70" s="1" t="s">
        <v>184</v>
      </c>
      <c r="F70" s="58">
        <f>SUMIFS('Monthly Loan Amortization'!$AK$14:$AK$373,'Monthly Loan Amortization'!$B$14:$B$373,"&gt;"&amp;'Loan Amortization'!E$36,'Monthly Loan Amortization'!$B$14:$B$373,"&lt;="&amp;'Loan Amortization'!F$36)</f>
        <v>0</v>
      </c>
      <c r="G70" s="58">
        <f>SUMIFS('Monthly Loan Amortization'!$AK$14:$AK$373,'Monthly Loan Amortization'!$B$14:$B$373,"&gt;"&amp;'Loan Amortization'!F$36,'Monthly Loan Amortization'!$B$14:$B$373,"&lt;="&amp;'Loan Amortization'!G$36)</f>
        <v>0</v>
      </c>
      <c r="H70" s="58">
        <f>SUMIFS('Monthly Loan Amortization'!$AK$14:$AK$373,'Monthly Loan Amortization'!$B$14:$B$373,"&gt;"&amp;'Loan Amortization'!G$36,'Monthly Loan Amortization'!$B$14:$B$373,"&lt;="&amp;'Loan Amortization'!H$36)</f>
        <v>0</v>
      </c>
      <c r="I70" s="58">
        <f>SUMIFS('Monthly Loan Amortization'!$AK$14:$AK$373,'Monthly Loan Amortization'!$B$14:$B$373,"&gt;"&amp;'Loan Amortization'!H$36,'Monthly Loan Amortization'!$B$14:$B$373,"&lt;="&amp;'Loan Amortization'!I$36)</f>
        <v>0</v>
      </c>
      <c r="J70" s="58">
        <f>SUMIFS('Monthly Loan Amortization'!$AK$14:$AK$373,'Monthly Loan Amortization'!$B$14:$B$373,"&gt;"&amp;'Loan Amortization'!I$36,'Monthly Loan Amortization'!$B$14:$B$373,"&lt;="&amp;'Loan Amortization'!J$36)</f>
        <v>0</v>
      </c>
      <c r="K70" s="58">
        <f>SUMIFS('Monthly Loan Amortization'!$AK$14:$AK$373,'Monthly Loan Amortization'!$B$14:$B$373,"&gt;"&amp;'Loan Amortization'!J$36,'Monthly Loan Amortization'!$B$14:$B$373,"&lt;="&amp;'Loan Amortization'!K$36)</f>
        <v>0</v>
      </c>
      <c r="L70" s="58">
        <f>SUMIFS('Monthly Loan Amortization'!$AK$14:$AK$373,'Monthly Loan Amortization'!$B$14:$B$373,"&gt;"&amp;'Loan Amortization'!K$36,'Monthly Loan Amortization'!$B$14:$B$373,"&lt;="&amp;'Loan Amortization'!L$36)</f>
        <v>0</v>
      </c>
      <c r="M70" s="58">
        <f>SUMIFS('Monthly Loan Amortization'!$AK$14:$AK$373,'Monthly Loan Amortization'!$B$14:$B$373,"&gt;"&amp;'Loan Amortization'!L$36,'Monthly Loan Amortization'!$B$14:$B$373,"&lt;="&amp;'Loan Amortization'!M$36)</f>
        <v>0</v>
      </c>
      <c r="N70" s="58">
        <f>SUMIFS('Monthly Loan Amortization'!$AK$14:$AK$373,'Monthly Loan Amortization'!$B$14:$B$373,"&gt;"&amp;'Loan Amortization'!M$36,'Monthly Loan Amortization'!$B$14:$B$373,"&lt;="&amp;'Loan Amortization'!N$36)</f>
        <v>0</v>
      </c>
      <c r="O70" s="58">
        <f>SUMIFS('Monthly Loan Amortization'!$AK$14:$AK$373,'Monthly Loan Amortization'!$B$14:$B$373,"&gt;"&amp;'Loan Amortization'!N$36,'Monthly Loan Amortization'!$B$14:$B$373,"&lt;="&amp;'Loan Amortization'!O$36)</f>
        <v>0</v>
      </c>
      <c r="P70" s="58">
        <f>SUMIFS('Monthly Loan Amortization'!$AK$14:$AK$373,'Monthly Loan Amortization'!$B$14:$B$373,"&gt;"&amp;'Loan Amortization'!O$36,'Monthly Loan Amortization'!$B$14:$B$373,"&lt;="&amp;'Loan Amortization'!P$36)</f>
        <v>0</v>
      </c>
      <c r="Q70" s="58">
        <f>SUMIFS('Monthly Loan Amortization'!$AK$14:$AK$373,'Monthly Loan Amortization'!$B$14:$B$373,"&gt;"&amp;'Loan Amortization'!P$36,'Monthly Loan Amortization'!$B$14:$B$373,"&lt;="&amp;'Loan Amortization'!Q$36)</f>
        <v>0</v>
      </c>
      <c r="R70" s="58">
        <f>SUMIFS('Monthly Loan Amortization'!$AK$14:$AK$373,'Monthly Loan Amortization'!$B$14:$B$373,"&gt;"&amp;'Loan Amortization'!Q$36,'Monthly Loan Amortization'!$B$14:$B$373,"&lt;="&amp;'Loan Amortization'!R$36)</f>
        <v>0</v>
      </c>
      <c r="S70" s="58">
        <f>SUMIFS('Monthly Loan Amortization'!$AK$14:$AK$373,'Monthly Loan Amortization'!$B$14:$B$373,"&gt;"&amp;'Loan Amortization'!R$36,'Monthly Loan Amortization'!$B$14:$B$373,"&lt;="&amp;'Loan Amortization'!S$36)</f>
        <v>0</v>
      </c>
      <c r="T70" s="58">
        <f>SUMIFS('Monthly Loan Amortization'!$AK$14:$AK$373,'Monthly Loan Amortization'!$B$14:$B$373,"&gt;"&amp;'Loan Amortization'!S$36,'Monthly Loan Amortization'!$B$14:$B$373,"&lt;="&amp;'Loan Amortization'!T$36)</f>
        <v>0</v>
      </c>
      <c r="U70" s="58">
        <f>SUMIFS('Monthly Loan Amortization'!$AK$14:$AK$373,'Monthly Loan Amortization'!$B$14:$B$373,"&gt;"&amp;'Loan Amortization'!T$36,'Monthly Loan Amortization'!$B$14:$B$373,"&lt;="&amp;'Loan Amortization'!U$36)</f>
        <v>0</v>
      </c>
      <c r="V70" s="58">
        <f>SUMIFS('Monthly Loan Amortization'!$AK$14:$AK$373,'Monthly Loan Amortization'!$B$14:$B$373,"&gt;"&amp;'Loan Amortization'!U$36,'Monthly Loan Amortization'!$B$14:$B$373,"&lt;="&amp;'Loan Amortization'!V$36)</f>
        <v>0</v>
      </c>
      <c r="W70" s="58">
        <f>SUMIFS('Monthly Loan Amortization'!$AK$14:$AK$373,'Monthly Loan Amortization'!$B$14:$B$373,"&gt;"&amp;'Loan Amortization'!V$36,'Monthly Loan Amortization'!$B$14:$B$373,"&lt;="&amp;'Loan Amortization'!W$36)</f>
        <v>0</v>
      </c>
      <c r="X70" s="58">
        <f>SUMIFS('Monthly Loan Amortization'!$AK$14:$AK$373,'Monthly Loan Amortization'!$B$14:$B$373,"&gt;"&amp;'Loan Amortization'!W$36,'Monthly Loan Amortization'!$B$14:$B$373,"&lt;="&amp;'Loan Amortization'!X$36)</f>
        <v>0</v>
      </c>
      <c r="Y70" s="58">
        <f>SUMIFS('Monthly Loan Amortization'!$AK$14:$AK$373,'Monthly Loan Amortization'!$B$14:$B$373,"&gt;"&amp;'Loan Amortization'!X$36,'Monthly Loan Amortization'!$B$14:$B$373,"&lt;="&amp;'Loan Amortization'!Y$36)</f>
        <v>0</v>
      </c>
      <c r="Z70" s="58">
        <f>SUMIFS('Monthly Loan Amortization'!$AK$14:$AK$373,'Monthly Loan Amortization'!$B$14:$B$373,"&gt;"&amp;'Loan Amortization'!Y$36,'Monthly Loan Amortization'!$B$14:$B$373,"&lt;="&amp;'Loan Amortization'!Z$36)</f>
        <v>0</v>
      </c>
      <c r="AA70" s="58">
        <f>SUMIFS('Monthly Loan Amortization'!$AK$14:$AK$373,'Monthly Loan Amortization'!$B$14:$B$373,"&gt;"&amp;'Loan Amortization'!Z$36,'Monthly Loan Amortization'!$B$14:$B$373,"&lt;="&amp;'Loan Amortization'!AA$36)</f>
        <v>0</v>
      </c>
      <c r="AB70" s="58">
        <f>SUMIFS('Monthly Loan Amortization'!$AK$14:$AK$373,'Monthly Loan Amortization'!$B$14:$B$373,"&gt;"&amp;'Loan Amortization'!AA$36,'Monthly Loan Amortization'!$B$14:$B$373,"&lt;="&amp;'Loan Amortization'!AB$36)</f>
        <v>0</v>
      </c>
      <c r="AC70" s="58">
        <f>SUMIFS('Monthly Loan Amortization'!$AK$14:$AK$373,'Monthly Loan Amortization'!$B$14:$B$373,"&gt;"&amp;'Loan Amortization'!AB$36,'Monthly Loan Amortization'!$B$14:$B$373,"&lt;="&amp;'Loan Amortization'!AC$36)</f>
        <v>0</v>
      </c>
      <c r="AD70" s="58">
        <f>SUMIFS('Monthly Loan Amortization'!$AK$14:$AK$373,'Monthly Loan Amortization'!$B$14:$B$373,"&gt;"&amp;'Loan Amortization'!AC$36,'Monthly Loan Amortization'!$B$14:$B$373,"&lt;="&amp;'Loan Amortization'!AD$36)</f>
        <v>0</v>
      </c>
      <c r="AE70" s="58">
        <f>SUMIFS('Monthly Loan Amortization'!$AK$14:$AK$373,'Monthly Loan Amortization'!$B$14:$B$373,"&gt;"&amp;'Loan Amortization'!AD$36,'Monthly Loan Amortization'!$B$14:$B$373,"&lt;="&amp;'Loan Amortization'!AE$36)</f>
        <v>0</v>
      </c>
      <c r="AF70" s="58">
        <f>SUMIFS('Monthly Loan Amortization'!$AK$14:$AK$373,'Monthly Loan Amortization'!$B$14:$B$373,"&gt;"&amp;'Loan Amortization'!AE$36,'Monthly Loan Amortization'!$B$14:$B$373,"&lt;="&amp;'Loan Amortization'!AF$36)</f>
        <v>0</v>
      </c>
      <c r="AG70" s="58">
        <f>SUMIFS('Monthly Loan Amortization'!$AK$14:$AK$373,'Monthly Loan Amortization'!$B$14:$B$373,"&gt;"&amp;'Loan Amortization'!AF$36,'Monthly Loan Amortization'!$B$14:$B$373,"&lt;="&amp;'Loan Amortization'!AG$36)</f>
        <v>0</v>
      </c>
      <c r="AH70" s="58">
        <f>SUMIFS('Monthly Loan Amortization'!$AK$14:$AK$373,'Monthly Loan Amortization'!$B$14:$B$373,"&gt;"&amp;'Loan Amortization'!AG$36,'Monthly Loan Amortization'!$B$14:$B$373,"&lt;="&amp;'Loan Amortization'!AH$36)</f>
        <v>0</v>
      </c>
      <c r="AI70" s="58">
        <f>SUMIFS('Monthly Loan Amortization'!$AK$14:$AK$373,'Monthly Loan Amortization'!$B$14:$B$373,"&gt;"&amp;'Loan Amortization'!AH$36,'Monthly Loan Amortization'!$B$14:$B$373,"&lt;="&amp;'Loan Amortization'!AI$36)</f>
        <v>0</v>
      </c>
    </row>
    <row r="71" spans="1:35" ht="14.25" hidden="1" customHeight="1" x14ac:dyDescent="0.25">
      <c r="A71" s="643"/>
      <c r="B71" s="43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</row>
    <row r="72" spans="1:35" ht="14.65" hidden="1" customHeight="1" thickBot="1" x14ac:dyDescent="0.3">
      <c r="A72" s="643"/>
      <c r="B72" s="438"/>
      <c r="D72" s="1" t="s">
        <v>186</v>
      </c>
      <c r="F72" s="75">
        <f>F66+F70+E72</f>
        <v>0</v>
      </c>
      <c r="G72" s="75">
        <f t="shared" ref="G72:AI72" si="9">G66+G70+F72</f>
        <v>0</v>
      </c>
      <c r="H72" s="75">
        <f t="shared" si="9"/>
        <v>0</v>
      </c>
      <c r="I72" s="75">
        <f t="shared" si="9"/>
        <v>0</v>
      </c>
      <c r="J72" s="75">
        <f t="shared" si="9"/>
        <v>0</v>
      </c>
      <c r="K72" s="75">
        <f t="shared" si="9"/>
        <v>0</v>
      </c>
      <c r="L72" s="75">
        <f t="shared" si="9"/>
        <v>0</v>
      </c>
      <c r="M72" s="75">
        <f t="shared" si="9"/>
        <v>0</v>
      </c>
      <c r="N72" s="75">
        <f t="shared" si="9"/>
        <v>0</v>
      </c>
      <c r="O72" s="75">
        <f t="shared" si="9"/>
        <v>0</v>
      </c>
      <c r="P72" s="75">
        <f t="shared" si="9"/>
        <v>0</v>
      </c>
      <c r="Q72" s="75">
        <f t="shared" si="9"/>
        <v>0</v>
      </c>
      <c r="R72" s="75">
        <f t="shared" si="9"/>
        <v>0</v>
      </c>
      <c r="S72" s="75">
        <f t="shared" si="9"/>
        <v>0</v>
      </c>
      <c r="T72" s="75">
        <f t="shared" si="9"/>
        <v>0</v>
      </c>
      <c r="U72" s="75">
        <f t="shared" si="9"/>
        <v>0</v>
      </c>
      <c r="V72" s="75">
        <f t="shared" si="9"/>
        <v>0</v>
      </c>
      <c r="W72" s="75">
        <f t="shared" si="9"/>
        <v>0</v>
      </c>
      <c r="X72" s="75">
        <f t="shared" si="9"/>
        <v>0</v>
      </c>
      <c r="Y72" s="75">
        <f t="shared" si="9"/>
        <v>0</v>
      </c>
      <c r="Z72" s="75">
        <f t="shared" si="9"/>
        <v>0</v>
      </c>
      <c r="AA72" s="75">
        <f t="shared" si="9"/>
        <v>0</v>
      </c>
      <c r="AB72" s="75">
        <f t="shared" si="9"/>
        <v>0</v>
      </c>
      <c r="AC72" s="75">
        <f t="shared" si="9"/>
        <v>0</v>
      </c>
      <c r="AD72" s="75">
        <f t="shared" si="9"/>
        <v>0</v>
      </c>
      <c r="AE72" s="75">
        <f t="shared" si="9"/>
        <v>0</v>
      </c>
      <c r="AF72" s="75">
        <f t="shared" si="9"/>
        <v>0</v>
      </c>
      <c r="AG72" s="75">
        <f t="shared" si="9"/>
        <v>0</v>
      </c>
      <c r="AH72" s="75">
        <f t="shared" si="9"/>
        <v>0</v>
      </c>
      <c r="AI72" s="75">
        <f t="shared" si="9"/>
        <v>0</v>
      </c>
    </row>
    <row r="73" spans="1:35" ht="14.25" hidden="1" customHeight="1" x14ac:dyDescent="0.25">
      <c r="A73" s="643"/>
      <c r="B73" s="438"/>
    </row>
    <row r="74" spans="1:35" ht="14.25" hidden="1" customHeight="1" x14ac:dyDescent="0.25">
      <c r="A74" s="643"/>
      <c r="B74" s="438"/>
      <c r="D74" s="1" t="s">
        <v>185</v>
      </c>
      <c r="F74" s="15">
        <f>$D$20-F72</f>
        <v>0</v>
      </c>
      <c r="G74" s="15">
        <f t="shared" ref="G74:AI74" si="10">$D$20-G72</f>
        <v>0</v>
      </c>
      <c r="H74" s="15">
        <f t="shared" si="10"/>
        <v>0</v>
      </c>
      <c r="I74" s="15">
        <f t="shared" si="10"/>
        <v>0</v>
      </c>
      <c r="J74" s="15">
        <f t="shared" si="10"/>
        <v>0</v>
      </c>
      <c r="K74" s="15">
        <f t="shared" si="10"/>
        <v>0</v>
      </c>
      <c r="L74" s="15">
        <f t="shared" si="10"/>
        <v>0</v>
      </c>
      <c r="M74" s="15">
        <f t="shared" si="10"/>
        <v>0</v>
      </c>
      <c r="N74" s="15">
        <f t="shared" si="10"/>
        <v>0</v>
      </c>
      <c r="O74" s="15">
        <f t="shared" si="10"/>
        <v>0</v>
      </c>
      <c r="P74" s="15">
        <f t="shared" si="10"/>
        <v>0</v>
      </c>
      <c r="Q74" s="15">
        <f t="shared" si="10"/>
        <v>0</v>
      </c>
      <c r="R74" s="15">
        <f t="shared" si="10"/>
        <v>0</v>
      </c>
      <c r="S74" s="15">
        <f t="shared" si="10"/>
        <v>0</v>
      </c>
      <c r="T74" s="15">
        <f t="shared" si="10"/>
        <v>0</v>
      </c>
      <c r="U74" s="15">
        <f t="shared" si="10"/>
        <v>0</v>
      </c>
      <c r="V74" s="15">
        <f t="shared" si="10"/>
        <v>0</v>
      </c>
      <c r="W74" s="15">
        <f t="shared" si="10"/>
        <v>0</v>
      </c>
      <c r="X74" s="15">
        <f t="shared" si="10"/>
        <v>0</v>
      </c>
      <c r="Y74" s="15">
        <f t="shared" si="10"/>
        <v>0</v>
      </c>
      <c r="Z74" s="15">
        <f t="shared" si="10"/>
        <v>0</v>
      </c>
      <c r="AA74" s="15">
        <f t="shared" si="10"/>
        <v>0</v>
      </c>
      <c r="AB74" s="15">
        <f t="shared" si="10"/>
        <v>0</v>
      </c>
      <c r="AC74" s="15">
        <f t="shared" si="10"/>
        <v>0</v>
      </c>
      <c r="AD74" s="15">
        <f t="shared" si="10"/>
        <v>0</v>
      </c>
      <c r="AE74" s="15">
        <f t="shared" si="10"/>
        <v>0</v>
      </c>
      <c r="AF74" s="15">
        <f t="shared" si="10"/>
        <v>0</v>
      </c>
      <c r="AG74" s="15">
        <f t="shared" si="10"/>
        <v>0</v>
      </c>
      <c r="AH74" s="15">
        <f t="shared" si="10"/>
        <v>0</v>
      </c>
      <c r="AI74" s="15">
        <f t="shared" si="10"/>
        <v>0</v>
      </c>
    </row>
    <row r="75" spans="1:35" ht="14.25" hidden="1" customHeight="1" x14ac:dyDescent="0.25">
      <c r="A75" s="643"/>
      <c r="B75" s="438"/>
    </row>
    <row r="76" spans="1:35" ht="7.5" hidden="1" customHeight="1" x14ac:dyDescent="0.25">
      <c r="A76" s="643"/>
      <c r="B76" s="438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</row>
    <row r="77" spans="1:35" ht="14.25" hidden="1" customHeight="1" x14ac:dyDescent="0.25">
      <c r="A77" s="643"/>
      <c r="B77" s="438"/>
    </row>
    <row r="78" spans="1:35" ht="14.25" hidden="1" customHeight="1" x14ac:dyDescent="0.25">
      <c r="A78" s="643"/>
      <c r="B78" s="438"/>
      <c r="C78" s="2" t="s">
        <v>204</v>
      </c>
    </row>
    <row r="79" spans="1:35" ht="14.25" hidden="1" customHeight="1" x14ac:dyDescent="0.25">
      <c r="A79" s="643"/>
      <c r="B79" s="438"/>
      <c r="C79" s="2">
        <f>C21</f>
        <v>0</v>
      </c>
      <c r="D79" s="1" t="s">
        <v>181</v>
      </c>
      <c r="E79" s="16"/>
      <c r="F79" s="58">
        <f>SUMIFS('Monthly Loan Amortization'!$AX$14:$AX$373,'Monthly Loan Amortization'!$B$14:$B$373,"&gt;"&amp;'Loan Amortization'!E$36,'Monthly Loan Amortization'!$B$14:$B$373,"&lt;="&amp;'Loan Amortization'!F$36)</f>
        <v>0</v>
      </c>
      <c r="G79" s="58">
        <f>SUMIFS('Monthly Loan Amortization'!$AX$14:$AX$373,'Monthly Loan Amortization'!$B$14:$B$373,"&gt;"&amp;'Loan Amortization'!F$36,'Monthly Loan Amortization'!$B$14:$B$373,"&lt;="&amp;'Loan Amortization'!G$36)</f>
        <v>0</v>
      </c>
      <c r="H79" s="58">
        <f>SUMIFS('Monthly Loan Amortization'!$AX$14:$AX$373,'Monthly Loan Amortization'!$B$14:$B$373,"&gt;"&amp;'Loan Amortization'!G$36,'Monthly Loan Amortization'!$B$14:$B$373,"&lt;="&amp;'Loan Amortization'!H$36)</f>
        <v>0</v>
      </c>
      <c r="I79" s="58">
        <f>SUMIFS('Monthly Loan Amortization'!$AX$14:$AX$373,'Monthly Loan Amortization'!$B$14:$B$373,"&gt;"&amp;'Loan Amortization'!H$36,'Monthly Loan Amortization'!$B$14:$B$373,"&lt;="&amp;'Loan Amortization'!I$36)</f>
        <v>0</v>
      </c>
      <c r="J79" s="58">
        <f>SUMIFS('Monthly Loan Amortization'!$AX$14:$AX$373,'Monthly Loan Amortization'!$B$14:$B$373,"&gt;"&amp;'Loan Amortization'!I$36,'Monthly Loan Amortization'!$B$14:$B$373,"&lt;="&amp;'Loan Amortization'!J$36)</f>
        <v>0</v>
      </c>
      <c r="K79" s="58">
        <f>SUMIFS('Monthly Loan Amortization'!$AX$14:$AX$373,'Monthly Loan Amortization'!$B$14:$B$373,"&gt;"&amp;'Loan Amortization'!J$36,'Monthly Loan Amortization'!$B$14:$B$373,"&lt;="&amp;'Loan Amortization'!K$36)</f>
        <v>0</v>
      </c>
      <c r="L79" s="58">
        <f>SUMIFS('Monthly Loan Amortization'!$AX$14:$AX$373,'Monthly Loan Amortization'!$B$14:$B$373,"&gt;"&amp;'Loan Amortization'!K$36,'Monthly Loan Amortization'!$B$14:$B$373,"&lt;="&amp;'Loan Amortization'!L$36)</f>
        <v>0</v>
      </c>
      <c r="M79" s="58">
        <f>SUMIFS('Monthly Loan Amortization'!$AX$14:$AX$373,'Monthly Loan Amortization'!$B$14:$B$373,"&gt;"&amp;'Loan Amortization'!L$36,'Monthly Loan Amortization'!$B$14:$B$373,"&lt;="&amp;'Loan Amortization'!M$36)</f>
        <v>0</v>
      </c>
      <c r="N79" s="58">
        <f>SUMIFS('Monthly Loan Amortization'!$AX$14:$AX$373,'Monthly Loan Amortization'!$B$14:$B$373,"&gt;"&amp;'Loan Amortization'!M$36,'Monthly Loan Amortization'!$B$14:$B$373,"&lt;="&amp;'Loan Amortization'!N$36)</f>
        <v>0</v>
      </c>
      <c r="O79" s="58">
        <f>SUMIFS('Monthly Loan Amortization'!$AX$14:$AX$373,'Monthly Loan Amortization'!$B$14:$B$373,"&gt;"&amp;'Loan Amortization'!N$36,'Monthly Loan Amortization'!$B$14:$B$373,"&lt;="&amp;'Loan Amortization'!O$36)</f>
        <v>0</v>
      </c>
      <c r="P79" s="58">
        <f>SUMIFS('Monthly Loan Amortization'!$AX$14:$AX$373,'Monthly Loan Amortization'!$B$14:$B$373,"&gt;"&amp;'Loan Amortization'!O$36,'Monthly Loan Amortization'!$B$14:$B$373,"&lt;="&amp;'Loan Amortization'!P$36)</f>
        <v>0</v>
      </c>
      <c r="Q79" s="58">
        <f>SUMIFS('Monthly Loan Amortization'!$AX$14:$AX$373,'Monthly Loan Amortization'!$B$14:$B$373,"&gt;"&amp;'Loan Amortization'!P$36,'Monthly Loan Amortization'!$B$14:$B$373,"&lt;="&amp;'Loan Amortization'!Q$36)</f>
        <v>0</v>
      </c>
      <c r="R79" s="58">
        <f>SUMIFS('Monthly Loan Amortization'!$AX$14:$AX$373,'Monthly Loan Amortization'!$B$14:$B$373,"&gt;"&amp;'Loan Amortization'!Q$36,'Monthly Loan Amortization'!$B$14:$B$373,"&lt;="&amp;'Loan Amortization'!R$36)</f>
        <v>0</v>
      </c>
      <c r="S79" s="58">
        <f>SUMIFS('Monthly Loan Amortization'!$AX$14:$AX$373,'Monthly Loan Amortization'!$B$14:$B$373,"&gt;"&amp;'Loan Amortization'!R$36,'Monthly Loan Amortization'!$B$14:$B$373,"&lt;="&amp;'Loan Amortization'!S$36)</f>
        <v>0</v>
      </c>
      <c r="T79" s="58">
        <f>SUMIFS('Monthly Loan Amortization'!$AX$14:$AX$373,'Monthly Loan Amortization'!$B$14:$B$373,"&gt;"&amp;'Loan Amortization'!S$36,'Monthly Loan Amortization'!$B$14:$B$373,"&lt;="&amp;'Loan Amortization'!T$36)</f>
        <v>0</v>
      </c>
      <c r="U79" s="58">
        <f>SUMIFS('Monthly Loan Amortization'!$AX$14:$AX$373,'Monthly Loan Amortization'!$B$14:$B$373,"&gt;"&amp;'Loan Amortization'!T$36,'Monthly Loan Amortization'!$B$14:$B$373,"&lt;="&amp;'Loan Amortization'!U$36)</f>
        <v>0</v>
      </c>
      <c r="V79" s="58">
        <f>SUMIFS('Monthly Loan Amortization'!$AX$14:$AX$373,'Monthly Loan Amortization'!$B$14:$B$373,"&gt;"&amp;'Loan Amortization'!U$36,'Monthly Loan Amortization'!$B$14:$B$373,"&lt;="&amp;'Loan Amortization'!V$36)</f>
        <v>0</v>
      </c>
      <c r="W79" s="58">
        <f>SUMIFS('Monthly Loan Amortization'!$AX$14:$AX$373,'Monthly Loan Amortization'!$B$14:$B$373,"&gt;"&amp;'Loan Amortization'!V$36,'Monthly Loan Amortization'!$B$14:$B$373,"&lt;="&amp;'Loan Amortization'!W$36)</f>
        <v>0</v>
      </c>
      <c r="X79" s="58">
        <f>SUMIFS('Monthly Loan Amortization'!$AX$14:$AX$373,'Monthly Loan Amortization'!$B$14:$B$373,"&gt;"&amp;'Loan Amortization'!W$36,'Monthly Loan Amortization'!$B$14:$B$373,"&lt;="&amp;'Loan Amortization'!X$36)</f>
        <v>0</v>
      </c>
      <c r="Y79" s="58">
        <f>SUMIFS('Monthly Loan Amortization'!$AX$14:$AX$373,'Monthly Loan Amortization'!$B$14:$B$373,"&gt;"&amp;'Loan Amortization'!X$36,'Monthly Loan Amortization'!$B$14:$B$373,"&lt;="&amp;'Loan Amortization'!Y$36)</f>
        <v>0</v>
      </c>
      <c r="Z79" s="58">
        <f>SUMIFS('Monthly Loan Amortization'!$AX$14:$AX$373,'Monthly Loan Amortization'!$B$14:$B$373,"&gt;"&amp;'Loan Amortization'!Y$36,'Monthly Loan Amortization'!$B$14:$B$373,"&lt;="&amp;'Loan Amortization'!Z$36)</f>
        <v>0</v>
      </c>
      <c r="AA79" s="58">
        <f>SUMIFS('Monthly Loan Amortization'!$AX$14:$AX$373,'Monthly Loan Amortization'!$B$14:$B$373,"&gt;"&amp;'Loan Amortization'!Z$36,'Monthly Loan Amortization'!$B$14:$B$373,"&lt;="&amp;'Loan Amortization'!AA$36)</f>
        <v>0</v>
      </c>
      <c r="AB79" s="58">
        <f>SUMIFS('Monthly Loan Amortization'!$AX$14:$AX$373,'Monthly Loan Amortization'!$B$14:$B$373,"&gt;"&amp;'Loan Amortization'!AA$36,'Monthly Loan Amortization'!$B$14:$B$373,"&lt;="&amp;'Loan Amortization'!AB$36)</f>
        <v>0</v>
      </c>
      <c r="AC79" s="58">
        <f>SUMIFS('Monthly Loan Amortization'!$AX$14:$AX$373,'Monthly Loan Amortization'!$B$14:$B$373,"&gt;"&amp;'Loan Amortization'!AB$36,'Monthly Loan Amortization'!$B$14:$B$373,"&lt;="&amp;'Loan Amortization'!AC$36)</f>
        <v>0</v>
      </c>
      <c r="AD79" s="58">
        <f>SUMIFS('Monthly Loan Amortization'!$AX$14:$AX$373,'Monthly Loan Amortization'!$B$14:$B$373,"&gt;"&amp;'Loan Amortization'!AC$36,'Monthly Loan Amortization'!$B$14:$B$373,"&lt;="&amp;'Loan Amortization'!AD$36)</f>
        <v>0</v>
      </c>
      <c r="AE79" s="58">
        <f>SUMIFS('Monthly Loan Amortization'!$AX$14:$AX$373,'Monthly Loan Amortization'!$B$14:$B$373,"&gt;"&amp;'Loan Amortization'!AD$36,'Monthly Loan Amortization'!$B$14:$B$373,"&lt;="&amp;'Loan Amortization'!AE$36)</f>
        <v>0</v>
      </c>
      <c r="AF79" s="58">
        <f>SUMIFS('Monthly Loan Amortization'!$AX$14:$AX$373,'Monthly Loan Amortization'!$B$14:$B$373,"&gt;"&amp;'Loan Amortization'!AE$36,'Monthly Loan Amortization'!$B$14:$B$373,"&lt;="&amp;'Loan Amortization'!AF$36)</f>
        <v>0</v>
      </c>
      <c r="AG79" s="58">
        <f>SUMIFS('Monthly Loan Amortization'!$AX$14:$AX$373,'Monthly Loan Amortization'!$B$14:$B$373,"&gt;"&amp;'Loan Amortization'!AF$36,'Monthly Loan Amortization'!$B$14:$B$373,"&lt;="&amp;'Loan Amortization'!AG$36)</f>
        <v>0</v>
      </c>
      <c r="AH79" s="58">
        <f>SUMIFS('Monthly Loan Amortization'!$AX$14:$AX$373,'Monthly Loan Amortization'!$B$14:$B$373,"&gt;"&amp;'Loan Amortization'!AG$36,'Monthly Loan Amortization'!$B$14:$B$373,"&lt;="&amp;'Loan Amortization'!AH$36)</f>
        <v>0</v>
      </c>
      <c r="AI79" s="58">
        <f>SUMIFS('Monthly Loan Amortization'!$AX$14:$AX$373,'Monthly Loan Amortization'!$B$14:$B$373,"&gt;"&amp;'Loan Amortization'!AH$36,'Monthly Loan Amortization'!$B$14:$B$373,"&lt;="&amp;'Loan Amortization'!AI$36)</f>
        <v>0</v>
      </c>
    </row>
    <row r="80" spans="1:35" ht="14.65" hidden="1" customHeight="1" thickBot="1" x14ac:dyDescent="0.3">
      <c r="A80" s="643"/>
      <c r="B80" s="438"/>
      <c r="D80" s="1" t="s">
        <v>182</v>
      </c>
      <c r="F80" s="75">
        <f>SUMIFS('Monthly Loan Amortization'!$AV$14:$AV$373,'Monthly Loan Amortization'!$B$14:$B$373,"&gt;"&amp;'Loan Amortization'!E$36,'Monthly Loan Amortization'!$B$14:$B$373,"&lt;="&amp;'Loan Amortization'!F$36)</f>
        <v>0</v>
      </c>
      <c r="G80" s="75">
        <f>SUMIFS('Monthly Loan Amortization'!$AV$14:$AV$373,'Monthly Loan Amortization'!$B$14:$B$373,"&gt;"&amp;'Loan Amortization'!F$36,'Monthly Loan Amortization'!$B$14:$B$373,"&lt;="&amp;'Loan Amortization'!G$36)</f>
        <v>0</v>
      </c>
      <c r="H80" s="75">
        <f>SUMIFS('Monthly Loan Amortization'!$AV$14:$AV$373,'Monthly Loan Amortization'!$B$14:$B$373,"&gt;"&amp;'Loan Amortization'!G$36,'Monthly Loan Amortization'!$B$14:$B$373,"&lt;="&amp;'Loan Amortization'!H$36)</f>
        <v>0</v>
      </c>
      <c r="I80" s="75">
        <f>SUMIFS('Monthly Loan Amortization'!$AV$14:$AV$373,'Monthly Loan Amortization'!$B$14:$B$373,"&gt;"&amp;'Loan Amortization'!H$36,'Monthly Loan Amortization'!$B$14:$B$373,"&lt;="&amp;'Loan Amortization'!I$36)</f>
        <v>0</v>
      </c>
      <c r="J80" s="75">
        <f>SUMIFS('Monthly Loan Amortization'!$AV$14:$AV$373,'Monthly Loan Amortization'!$B$14:$B$373,"&gt;"&amp;'Loan Amortization'!I$36,'Monthly Loan Amortization'!$B$14:$B$373,"&lt;="&amp;'Loan Amortization'!J$36)</f>
        <v>0</v>
      </c>
      <c r="K80" s="75">
        <f>SUMIFS('Monthly Loan Amortization'!$AV$14:$AV$373,'Monthly Loan Amortization'!$B$14:$B$373,"&gt;"&amp;'Loan Amortization'!J$36,'Monthly Loan Amortization'!$B$14:$B$373,"&lt;="&amp;'Loan Amortization'!K$36)</f>
        <v>0</v>
      </c>
      <c r="L80" s="75">
        <f>SUMIFS('Monthly Loan Amortization'!$AV$14:$AV$373,'Monthly Loan Amortization'!$B$14:$B$373,"&gt;"&amp;'Loan Amortization'!K$36,'Monthly Loan Amortization'!$B$14:$B$373,"&lt;="&amp;'Loan Amortization'!L$36)</f>
        <v>0</v>
      </c>
      <c r="M80" s="75">
        <f>SUMIFS('Monthly Loan Amortization'!$AV$14:$AV$373,'Monthly Loan Amortization'!$B$14:$B$373,"&gt;"&amp;'Loan Amortization'!L$36,'Monthly Loan Amortization'!$B$14:$B$373,"&lt;="&amp;'Loan Amortization'!M$36)</f>
        <v>0</v>
      </c>
      <c r="N80" s="75">
        <f>SUMIFS('Monthly Loan Amortization'!$AV$14:$AV$373,'Monthly Loan Amortization'!$B$14:$B$373,"&gt;"&amp;'Loan Amortization'!M$36,'Monthly Loan Amortization'!$B$14:$B$373,"&lt;="&amp;'Loan Amortization'!N$36)</f>
        <v>0</v>
      </c>
      <c r="O80" s="75">
        <f>SUMIFS('Monthly Loan Amortization'!$AV$14:$AV$373,'Monthly Loan Amortization'!$B$14:$B$373,"&gt;"&amp;'Loan Amortization'!N$36,'Monthly Loan Amortization'!$B$14:$B$373,"&lt;="&amp;'Loan Amortization'!O$36)</f>
        <v>0</v>
      </c>
      <c r="P80" s="75">
        <f>SUMIFS('Monthly Loan Amortization'!$AV$14:$AV$373,'Monthly Loan Amortization'!$B$14:$B$373,"&gt;"&amp;'Loan Amortization'!O$36,'Monthly Loan Amortization'!$B$14:$B$373,"&lt;="&amp;'Loan Amortization'!P$36)</f>
        <v>0</v>
      </c>
      <c r="Q80" s="75">
        <f>SUMIFS('Monthly Loan Amortization'!$AV$14:$AV$373,'Monthly Loan Amortization'!$B$14:$B$373,"&gt;"&amp;'Loan Amortization'!P$36,'Monthly Loan Amortization'!$B$14:$B$373,"&lt;="&amp;'Loan Amortization'!Q$36)</f>
        <v>0</v>
      </c>
      <c r="R80" s="75">
        <f>SUMIFS('Monthly Loan Amortization'!$AV$14:$AV$373,'Monthly Loan Amortization'!$B$14:$B$373,"&gt;"&amp;'Loan Amortization'!Q$36,'Monthly Loan Amortization'!$B$14:$B$373,"&lt;="&amp;'Loan Amortization'!R$36)</f>
        <v>0</v>
      </c>
      <c r="S80" s="75">
        <f>SUMIFS('Monthly Loan Amortization'!$AV$14:$AV$373,'Monthly Loan Amortization'!$B$14:$B$373,"&gt;"&amp;'Loan Amortization'!R$36,'Monthly Loan Amortization'!$B$14:$B$373,"&lt;="&amp;'Loan Amortization'!S$36)</f>
        <v>0</v>
      </c>
      <c r="T80" s="75">
        <f>SUMIFS('Monthly Loan Amortization'!$AV$14:$AV$373,'Monthly Loan Amortization'!$B$14:$B$373,"&gt;"&amp;'Loan Amortization'!S$36,'Monthly Loan Amortization'!$B$14:$B$373,"&lt;="&amp;'Loan Amortization'!T$36)</f>
        <v>0</v>
      </c>
      <c r="U80" s="75">
        <f>SUMIFS('Monthly Loan Amortization'!$AV$14:$AV$373,'Monthly Loan Amortization'!$B$14:$B$373,"&gt;"&amp;'Loan Amortization'!T$36,'Monthly Loan Amortization'!$B$14:$B$373,"&lt;="&amp;'Loan Amortization'!U$36)</f>
        <v>0</v>
      </c>
      <c r="V80" s="75">
        <f>SUMIFS('Monthly Loan Amortization'!$AV$14:$AV$373,'Monthly Loan Amortization'!$B$14:$B$373,"&gt;"&amp;'Loan Amortization'!U$36,'Monthly Loan Amortization'!$B$14:$B$373,"&lt;="&amp;'Loan Amortization'!V$36)</f>
        <v>0</v>
      </c>
      <c r="W80" s="75">
        <f>SUMIFS('Monthly Loan Amortization'!$AV$14:$AV$373,'Monthly Loan Amortization'!$B$14:$B$373,"&gt;"&amp;'Loan Amortization'!V$36,'Monthly Loan Amortization'!$B$14:$B$373,"&lt;="&amp;'Loan Amortization'!W$36)</f>
        <v>0</v>
      </c>
      <c r="X80" s="75">
        <f>SUMIFS('Monthly Loan Amortization'!$AV$14:$AV$373,'Monthly Loan Amortization'!$B$14:$B$373,"&gt;"&amp;'Loan Amortization'!W$36,'Monthly Loan Amortization'!$B$14:$B$373,"&lt;="&amp;'Loan Amortization'!X$36)</f>
        <v>0</v>
      </c>
      <c r="Y80" s="75">
        <f>SUMIFS('Monthly Loan Amortization'!$AV$14:$AV$373,'Monthly Loan Amortization'!$B$14:$B$373,"&gt;"&amp;'Loan Amortization'!X$36,'Monthly Loan Amortization'!$B$14:$B$373,"&lt;="&amp;'Loan Amortization'!Y$36)</f>
        <v>0</v>
      </c>
      <c r="Z80" s="75">
        <f>SUMIFS('Monthly Loan Amortization'!$AV$14:$AV$373,'Monthly Loan Amortization'!$B$14:$B$373,"&gt;"&amp;'Loan Amortization'!Y$36,'Monthly Loan Amortization'!$B$14:$B$373,"&lt;="&amp;'Loan Amortization'!Z$36)</f>
        <v>0</v>
      </c>
      <c r="AA80" s="75">
        <f>SUMIFS('Monthly Loan Amortization'!$AV$14:$AV$373,'Monthly Loan Amortization'!$B$14:$B$373,"&gt;"&amp;'Loan Amortization'!Z$36,'Monthly Loan Amortization'!$B$14:$B$373,"&lt;="&amp;'Loan Amortization'!AA$36)</f>
        <v>0</v>
      </c>
      <c r="AB80" s="75">
        <f>SUMIFS('Monthly Loan Amortization'!$AV$14:$AV$373,'Monthly Loan Amortization'!$B$14:$B$373,"&gt;"&amp;'Loan Amortization'!AA$36,'Monthly Loan Amortization'!$B$14:$B$373,"&lt;="&amp;'Loan Amortization'!AB$36)</f>
        <v>0</v>
      </c>
      <c r="AC80" s="75">
        <f>SUMIFS('Monthly Loan Amortization'!$AV$14:$AV$373,'Monthly Loan Amortization'!$B$14:$B$373,"&gt;"&amp;'Loan Amortization'!AB$36,'Monthly Loan Amortization'!$B$14:$B$373,"&lt;="&amp;'Loan Amortization'!AC$36)</f>
        <v>0</v>
      </c>
      <c r="AD80" s="75">
        <f>SUMIFS('Monthly Loan Amortization'!$AV$14:$AV$373,'Monthly Loan Amortization'!$B$14:$B$373,"&gt;"&amp;'Loan Amortization'!AC$36,'Monthly Loan Amortization'!$B$14:$B$373,"&lt;="&amp;'Loan Amortization'!AD$36)</f>
        <v>0</v>
      </c>
      <c r="AE80" s="75">
        <f>SUMIFS('Monthly Loan Amortization'!$AV$14:$AV$373,'Monthly Loan Amortization'!$B$14:$B$373,"&gt;"&amp;'Loan Amortization'!AD$36,'Monthly Loan Amortization'!$B$14:$B$373,"&lt;="&amp;'Loan Amortization'!AE$36)</f>
        <v>0</v>
      </c>
      <c r="AF80" s="75">
        <f>SUMIFS('Monthly Loan Amortization'!$AV$14:$AV$373,'Monthly Loan Amortization'!$B$14:$B$373,"&gt;"&amp;'Loan Amortization'!AE$36,'Monthly Loan Amortization'!$B$14:$B$373,"&lt;="&amp;'Loan Amortization'!AF$36)</f>
        <v>0</v>
      </c>
      <c r="AG80" s="75">
        <f>SUMIFS('Monthly Loan Amortization'!$AV$14:$AV$373,'Monthly Loan Amortization'!$B$14:$B$373,"&gt;"&amp;'Loan Amortization'!AF$36,'Monthly Loan Amortization'!$B$14:$B$373,"&lt;="&amp;'Loan Amortization'!AG$36)</f>
        <v>0</v>
      </c>
      <c r="AH80" s="75">
        <f>SUMIFS('Monthly Loan Amortization'!$AV$14:$AV$373,'Monthly Loan Amortization'!$B$14:$B$373,"&gt;"&amp;'Loan Amortization'!AG$36,'Monthly Loan Amortization'!$B$14:$B$373,"&lt;="&amp;'Loan Amortization'!AH$36)</f>
        <v>0</v>
      </c>
      <c r="AI80" s="75">
        <f>SUMIFS('Monthly Loan Amortization'!$AV$14:$AV$373,'Monthly Loan Amortization'!$B$14:$B$373,"&gt;"&amp;'Loan Amortization'!AH$36,'Monthly Loan Amortization'!$B$14:$B$373,"&lt;="&amp;'Loan Amortization'!AI$36)</f>
        <v>0</v>
      </c>
    </row>
    <row r="81" spans="1:35" ht="14.25" hidden="1" customHeight="1" x14ac:dyDescent="0.25">
      <c r="A81" s="643"/>
      <c r="B81" s="438"/>
      <c r="D81" s="1" t="s">
        <v>183</v>
      </c>
      <c r="F81" s="58">
        <f>SUM(F79:F80)</f>
        <v>0</v>
      </c>
      <c r="G81" s="58">
        <f t="shared" ref="G81:AI81" si="11">SUM(G79:G80)</f>
        <v>0</v>
      </c>
      <c r="H81" s="58">
        <f t="shared" si="11"/>
        <v>0</v>
      </c>
      <c r="I81" s="58">
        <f t="shared" si="11"/>
        <v>0</v>
      </c>
      <c r="J81" s="58">
        <f t="shared" si="11"/>
        <v>0</v>
      </c>
      <c r="K81" s="58">
        <f t="shared" si="11"/>
        <v>0</v>
      </c>
      <c r="L81" s="58">
        <f t="shared" si="11"/>
        <v>0</v>
      </c>
      <c r="M81" s="58">
        <f t="shared" si="11"/>
        <v>0</v>
      </c>
      <c r="N81" s="58">
        <f t="shared" si="11"/>
        <v>0</v>
      </c>
      <c r="O81" s="58">
        <f t="shared" si="11"/>
        <v>0</v>
      </c>
      <c r="P81" s="58">
        <f t="shared" si="11"/>
        <v>0</v>
      </c>
      <c r="Q81" s="58">
        <f t="shared" si="11"/>
        <v>0</v>
      </c>
      <c r="R81" s="58">
        <f t="shared" si="11"/>
        <v>0</v>
      </c>
      <c r="S81" s="58">
        <f t="shared" si="11"/>
        <v>0</v>
      </c>
      <c r="T81" s="58">
        <f t="shared" si="11"/>
        <v>0</v>
      </c>
      <c r="U81" s="58">
        <f t="shared" si="11"/>
        <v>0</v>
      </c>
      <c r="V81" s="58">
        <f t="shared" si="11"/>
        <v>0</v>
      </c>
      <c r="W81" s="58">
        <f t="shared" si="11"/>
        <v>0</v>
      </c>
      <c r="X81" s="58">
        <f t="shared" si="11"/>
        <v>0</v>
      </c>
      <c r="Y81" s="58">
        <f t="shared" si="11"/>
        <v>0</v>
      </c>
      <c r="Z81" s="58">
        <f t="shared" si="11"/>
        <v>0</v>
      </c>
      <c r="AA81" s="58">
        <f t="shared" si="11"/>
        <v>0</v>
      </c>
      <c r="AB81" s="58">
        <f t="shared" si="11"/>
        <v>0</v>
      </c>
      <c r="AC81" s="58">
        <f t="shared" si="11"/>
        <v>0</v>
      </c>
      <c r="AD81" s="58">
        <f t="shared" si="11"/>
        <v>0</v>
      </c>
      <c r="AE81" s="58">
        <f t="shared" si="11"/>
        <v>0</v>
      </c>
      <c r="AF81" s="58">
        <f t="shared" si="11"/>
        <v>0</v>
      </c>
      <c r="AG81" s="58">
        <f t="shared" si="11"/>
        <v>0</v>
      </c>
      <c r="AH81" s="58">
        <f t="shared" si="11"/>
        <v>0</v>
      </c>
      <c r="AI81" s="58">
        <f t="shared" si="11"/>
        <v>0</v>
      </c>
    </row>
    <row r="82" spans="1:35" ht="14.25" hidden="1" customHeight="1" x14ac:dyDescent="0.25">
      <c r="A82" s="643"/>
      <c r="B82" s="43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</row>
    <row r="83" spans="1:35" ht="14.25" hidden="1" customHeight="1" x14ac:dyDescent="0.25">
      <c r="A83" s="643"/>
      <c r="B83" s="438"/>
      <c r="D83" s="1" t="s">
        <v>184</v>
      </c>
      <c r="F83" s="58">
        <f>SUMIFS('Monthly Loan Amortization'!$AZ$14:$AZ$373,'Monthly Loan Amortization'!$B$14:$B$373,"&gt;"&amp;'Loan Amortization'!E$36,'Monthly Loan Amortization'!$B$14:$B$373,"&lt;="&amp;'Loan Amortization'!F$36)</f>
        <v>0</v>
      </c>
      <c r="G83" s="58">
        <f>SUMIFS('Monthly Loan Amortization'!$AZ$14:$AZ$373,'Monthly Loan Amortization'!$B$14:$B$373,"&gt;"&amp;'Loan Amortization'!F$36,'Monthly Loan Amortization'!$B$14:$B$373,"&lt;="&amp;'Loan Amortization'!G$36)</f>
        <v>0</v>
      </c>
      <c r="H83" s="58">
        <f>SUMIFS('Monthly Loan Amortization'!$AZ$14:$AZ$373,'Monthly Loan Amortization'!$B$14:$B$373,"&gt;"&amp;'Loan Amortization'!G$36,'Monthly Loan Amortization'!$B$14:$B$373,"&lt;="&amp;'Loan Amortization'!H$36)</f>
        <v>0</v>
      </c>
      <c r="I83" s="58">
        <f>SUMIFS('Monthly Loan Amortization'!$AZ$14:$AZ$373,'Monthly Loan Amortization'!$B$14:$B$373,"&gt;"&amp;'Loan Amortization'!H$36,'Monthly Loan Amortization'!$B$14:$B$373,"&lt;="&amp;'Loan Amortization'!I$36)</f>
        <v>0</v>
      </c>
      <c r="J83" s="58">
        <f>SUMIFS('Monthly Loan Amortization'!$AZ$14:$AZ$373,'Monthly Loan Amortization'!$B$14:$B$373,"&gt;"&amp;'Loan Amortization'!I$36,'Monthly Loan Amortization'!$B$14:$B$373,"&lt;="&amp;'Loan Amortization'!J$36)</f>
        <v>0</v>
      </c>
      <c r="K83" s="58">
        <f>SUMIFS('Monthly Loan Amortization'!$AZ$14:$AZ$373,'Monthly Loan Amortization'!$B$14:$B$373,"&gt;"&amp;'Loan Amortization'!J$36,'Monthly Loan Amortization'!$B$14:$B$373,"&lt;="&amp;'Loan Amortization'!K$36)</f>
        <v>0</v>
      </c>
      <c r="L83" s="58">
        <f>SUMIFS('Monthly Loan Amortization'!$AZ$14:$AZ$373,'Monthly Loan Amortization'!$B$14:$B$373,"&gt;"&amp;'Loan Amortization'!K$36,'Monthly Loan Amortization'!$B$14:$B$373,"&lt;="&amp;'Loan Amortization'!L$36)</f>
        <v>0</v>
      </c>
      <c r="M83" s="58">
        <f>SUMIFS('Monthly Loan Amortization'!$AZ$14:$AZ$373,'Monthly Loan Amortization'!$B$14:$B$373,"&gt;"&amp;'Loan Amortization'!L$36,'Monthly Loan Amortization'!$B$14:$B$373,"&lt;="&amp;'Loan Amortization'!M$36)</f>
        <v>0</v>
      </c>
      <c r="N83" s="58">
        <f>SUMIFS('Monthly Loan Amortization'!$AZ$14:$AZ$373,'Monthly Loan Amortization'!$B$14:$B$373,"&gt;"&amp;'Loan Amortization'!M$36,'Monthly Loan Amortization'!$B$14:$B$373,"&lt;="&amp;'Loan Amortization'!N$36)</f>
        <v>0</v>
      </c>
      <c r="O83" s="58">
        <f>SUMIFS('Monthly Loan Amortization'!$AZ$14:$AZ$373,'Monthly Loan Amortization'!$B$14:$B$373,"&gt;"&amp;'Loan Amortization'!N$36,'Monthly Loan Amortization'!$B$14:$B$373,"&lt;="&amp;'Loan Amortization'!O$36)</f>
        <v>0</v>
      </c>
      <c r="P83" s="58">
        <f>SUMIFS('Monthly Loan Amortization'!$AZ$14:$AZ$373,'Monthly Loan Amortization'!$B$14:$B$373,"&gt;"&amp;'Loan Amortization'!O$36,'Monthly Loan Amortization'!$B$14:$B$373,"&lt;="&amp;'Loan Amortization'!P$36)</f>
        <v>0</v>
      </c>
      <c r="Q83" s="58">
        <f>SUMIFS('Monthly Loan Amortization'!$AZ$14:$AZ$373,'Monthly Loan Amortization'!$B$14:$B$373,"&gt;"&amp;'Loan Amortization'!P$36,'Monthly Loan Amortization'!$B$14:$B$373,"&lt;="&amp;'Loan Amortization'!Q$36)</f>
        <v>0</v>
      </c>
      <c r="R83" s="58">
        <f>SUMIFS('Monthly Loan Amortization'!$AZ$14:$AZ$373,'Monthly Loan Amortization'!$B$14:$B$373,"&gt;"&amp;'Loan Amortization'!Q$36,'Monthly Loan Amortization'!$B$14:$B$373,"&lt;="&amp;'Loan Amortization'!R$36)</f>
        <v>0</v>
      </c>
      <c r="S83" s="58">
        <f>SUMIFS('Monthly Loan Amortization'!$AZ$14:$AZ$373,'Monthly Loan Amortization'!$B$14:$B$373,"&gt;"&amp;'Loan Amortization'!R$36,'Monthly Loan Amortization'!$B$14:$B$373,"&lt;="&amp;'Loan Amortization'!S$36)</f>
        <v>0</v>
      </c>
      <c r="T83" s="58">
        <f>SUMIFS('Monthly Loan Amortization'!$AZ$14:$AZ$373,'Monthly Loan Amortization'!$B$14:$B$373,"&gt;"&amp;'Loan Amortization'!S$36,'Monthly Loan Amortization'!$B$14:$B$373,"&lt;="&amp;'Loan Amortization'!T$36)</f>
        <v>0</v>
      </c>
      <c r="U83" s="58">
        <f>SUMIFS('Monthly Loan Amortization'!$AZ$14:$AZ$373,'Monthly Loan Amortization'!$B$14:$B$373,"&gt;"&amp;'Loan Amortization'!T$36,'Monthly Loan Amortization'!$B$14:$B$373,"&lt;="&amp;'Loan Amortization'!U$36)</f>
        <v>0</v>
      </c>
      <c r="V83" s="58">
        <f>SUMIFS('Monthly Loan Amortization'!$AZ$14:$AZ$373,'Monthly Loan Amortization'!$B$14:$B$373,"&gt;"&amp;'Loan Amortization'!U$36,'Monthly Loan Amortization'!$B$14:$B$373,"&lt;="&amp;'Loan Amortization'!V$36)</f>
        <v>0</v>
      </c>
      <c r="W83" s="58">
        <f>SUMIFS('Monthly Loan Amortization'!$AZ$14:$AZ$373,'Monthly Loan Amortization'!$B$14:$B$373,"&gt;"&amp;'Loan Amortization'!V$36,'Monthly Loan Amortization'!$B$14:$B$373,"&lt;="&amp;'Loan Amortization'!W$36)</f>
        <v>0</v>
      </c>
      <c r="X83" s="58">
        <f>SUMIFS('Monthly Loan Amortization'!$AZ$14:$AZ$373,'Monthly Loan Amortization'!$B$14:$B$373,"&gt;"&amp;'Loan Amortization'!W$36,'Monthly Loan Amortization'!$B$14:$B$373,"&lt;="&amp;'Loan Amortization'!X$36)</f>
        <v>0</v>
      </c>
      <c r="Y83" s="58">
        <f>SUMIFS('Monthly Loan Amortization'!$AZ$14:$AZ$373,'Monthly Loan Amortization'!$B$14:$B$373,"&gt;"&amp;'Loan Amortization'!X$36,'Monthly Loan Amortization'!$B$14:$B$373,"&lt;="&amp;'Loan Amortization'!Y$36)</f>
        <v>0</v>
      </c>
      <c r="Z83" s="58">
        <f>SUMIFS('Monthly Loan Amortization'!$AZ$14:$AZ$373,'Monthly Loan Amortization'!$B$14:$B$373,"&gt;"&amp;'Loan Amortization'!Y$36,'Monthly Loan Amortization'!$B$14:$B$373,"&lt;="&amp;'Loan Amortization'!Z$36)</f>
        <v>0</v>
      </c>
      <c r="AA83" s="58">
        <f>SUMIFS('Monthly Loan Amortization'!$AZ$14:$AZ$373,'Monthly Loan Amortization'!$B$14:$B$373,"&gt;"&amp;'Loan Amortization'!Z$36,'Monthly Loan Amortization'!$B$14:$B$373,"&lt;="&amp;'Loan Amortization'!AA$36)</f>
        <v>0</v>
      </c>
      <c r="AB83" s="58">
        <f>SUMIFS('Monthly Loan Amortization'!$AZ$14:$AZ$373,'Monthly Loan Amortization'!$B$14:$B$373,"&gt;"&amp;'Loan Amortization'!AA$36,'Monthly Loan Amortization'!$B$14:$B$373,"&lt;="&amp;'Loan Amortization'!AB$36)</f>
        <v>0</v>
      </c>
      <c r="AC83" s="58">
        <f>SUMIFS('Monthly Loan Amortization'!$AZ$14:$AZ$373,'Monthly Loan Amortization'!$B$14:$B$373,"&gt;"&amp;'Loan Amortization'!AB$36,'Monthly Loan Amortization'!$B$14:$B$373,"&lt;="&amp;'Loan Amortization'!AC$36)</f>
        <v>0</v>
      </c>
      <c r="AD83" s="58">
        <f>SUMIFS('Monthly Loan Amortization'!$AZ$14:$AZ$373,'Monthly Loan Amortization'!$B$14:$B$373,"&gt;"&amp;'Loan Amortization'!AC$36,'Monthly Loan Amortization'!$B$14:$B$373,"&lt;="&amp;'Loan Amortization'!AD$36)</f>
        <v>0</v>
      </c>
      <c r="AE83" s="58">
        <f>SUMIFS('Monthly Loan Amortization'!$AZ$14:$AZ$373,'Monthly Loan Amortization'!$B$14:$B$373,"&gt;"&amp;'Loan Amortization'!AD$36,'Monthly Loan Amortization'!$B$14:$B$373,"&lt;="&amp;'Loan Amortization'!AE$36)</f>
        <v>0</v>
      </c>
      <c r="AF83" s="58">
        <f>SUMIFS('Monthly Loan Amortization'!$AZ$14:$AZ$373,'Monthly Loan Amortization'!$B$14:$B$373,"&gt;"&amp;'Loan Amortization'!AE$36,'Monthly Loan Amortization'!$B$14:$B$373,"&lt;="&amp;'Loan Amortization'!AF$36)</f>
        <v>0</v>
      </c>
      <c r="AG83" s="58">
        <f>SUMIFS('Monthly Loan Amortization'!$AZ$14:$AZ$373,'Monthly Loan Amortization'!$B$14:$B$373,"&gt;"&amp;'Loan Amortization'!AF$36,'Monthly Loan Amortization'!$B$14:$B$373,"&lt;="&amp;'Loan Amortization'!AG$36)</f>
        <v>0</v>
      </c>
      <c r="AH83" s="58">
        <f>SUMIFS('Monthly Loan Amortization'!$AZ$14:$AZ$373,'Monthly Loan Amortization'!$B$14:$B$373,"&gt;"&amp;'Loan Amortization'!AG$36,'Monthly Loan Amortization'!$B$14:$B$373,"&lt;="&amp;'Loan Amortization'!AH$36)</f>
        <v>0</v>
      </c>
      <c r="AI83" s="58">
        <f>SUMIFS('Monthly Loan Amortization'!$AZ$14:$AZ$373,'Monthly Loan Amortization'!$B$14:$B$373,"&gt;"&amp;'Loan Amortization'!AH$36,'Monthly Loan Amortization'!$B$14:$B$373,"&lt;="&amp;'Loan Amortization'!AI$36)</f>
        <v>0</v>
      </c>
    </row>
    <row r="84" spans="1:35" ht="14.25" hidden="1" customHeight="1" x14ac:dyDescent="0.25">
      <c r="A84" s="643"/>
      <c r="B84" s="43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</row>
    <row r="85" spans="1:35" ht="14.65" hidden="1" customHeight="1" thickBot="1" x14ac:dyDescent="0.3">
      <c r="A85" s="643"/>
      <c r="B85" s="438"/>
      <c r="D85" s="1" t="s">
        <v>186</v>
      </c>
      <c r="F85" s="75">
        <f>F79+F83+E85</f>
        <v>0</v>
      </c>
      <c r="G85" s="75">
        <f t="shared" ref="G85:AI85" si="12">G79+G83+F85</f>
        <v>0</v>
      </c>
      <c r="H85" s="75">
        <f t="shared" si="12"/>
        <v>0</v>
      </c>
      <c r="I85" s="75">
        <f t="shared" si="12"/>
        <v>0</v>
      </c>
      <c r="J85" s="75">
        <f t="shared" si="12"/>
        <v>0</v>
      </c>
      <c r="K85" s="75">
        <f t="shared" si="12"/>
        <v>0</v>
      </c>
      <c r="L85" s="75">
        <f t="shared" si="12"/>
        <v>0</v>
      </c>
      <c r="M85" s="75">
        <f t="shared" si="12"/>
        <v>0</v>
      </c>
      <c r="N85" s="75">
        <f t="shared" si="12"/>
        <v>0</v>
      </c>
      <c r="O85" s="75">
        <f t="shared" si="12"/>
        <v>0</v>
      </c>
      <c r="P85" s="75">
        <f t="shared" si="12"/>
        <v>0</v>
      </c>
      <c r="Q85" s="75">
        <f t="shared" si="12"/>
        <v>0</v>
      </c>
      <c r="R85" s="75">
        <f t="shared" si="12"/>
        <v>0</v>
      </c>
      <c r="S85" s="75">
        <f t="shared" si="12"/>
        <v>0</v>
      </c>
      <c r="T85" s="75">
        <f t="shared" si="12"/>
        <v>0</v>
      </c>
      <c r="U85" s="75">
        <f t="shared" si="12"/>
        <v>0</v>
      </c>
      <c r="V85" s="75">
        <f t="shared" si="12"/>
        <v>0</v>
      </c>
      <c r="W85" s="75">
        <f t="shared" si="12"/>
        <v>0</v>
      </c>
      <c r="X85" s="75">
        <f t="shared" si="12"/>
        <v>0</v>
      </c>
      <c r="Y85" s="75">
        <f t="shared" si="12"/>
        <v>0</v>
      </c>
      <c r="Z85" s="75">
        <f t="shared" si="12"/>
        <v>0</v>
      </c>
      <c r="AA85" s="75">
        <f t="shared" si="12"/>
        <v>0</v>
      </c>
      <c r="AB85" s="75">
        <f t="shared" si="12"/>
        <v>0</v>
      </c>
      <c r="AC85" s="75">
        <f t="shared" si="12"/>
        <v>0</v>
      </c>
      <c r="AD85" s="75">
        <f t="shared" si="12"/>
        <v>0</v>
      </c>
      <c r="AE85" s="75">
        <f t="shared" si="12"/>
        <v>0</v>
      </c>
      <c r="AF85" s="75">
        <f t="shared" si="12"/>
        <v>0</v>
      </c>
      <c r="AG85" s="75">
        <f t="shared" si="12"/>
        <v>0</v>
      </c>
      <c r="AH85" s="75">
        <f t="shared" si="12"/>
        <v>0</v>
      </c>
      <c r="AI85" s="75">
        <f t="shared" si="12"/>
        <v>0</v>
      </c>
    </row>
    <row r="86" spans="1:35" ht="14.25" hidden="1" customHeight="1" x14ac:dyDescent="0.25">
      <c r="A86" s="643"/>
      <c r="B86" s="438"/>
    </row>
    <row r="87" spans="1:35" ht="14.25" hidden="1" customHeight="1" x14ac:dyDescent="0.25">
      <c r="A87" s="643"/>
      <c r="B87" s="438"/>
      <c r="D87" s="1" t="s">
        <v>185</v>
      </c>
      <c r="F87" s="15">
        <f>$D$21-F85</f>
        <v>0</v>
      </c>
      <c r="G87" s="15">
        <f t="shared" ref="G87:AI87" si="13">$D$21-G85</f>
        <v>0</v>
      </c>
      <c r="H87" s="15">
        <f t="shared" si="13"/>
        <v>0</v>
      </c>
      <c r="I87" s="15">
        <f t="shared" si="13"/>
        <v>0</v>
      </c>
      <c r="J87" s="15">
        <f t="shared" si="13"/>
        <v>0</v>
      </c>
      <c r="K87" s="15">
        <f t="shared" si="13"/>
        <v>0</v>
      </c>
      <c r="L87" s="15">
        <f t="shared" si="13"/>
        <v>0</v>
      </c>
      <c r="M87" s="15">
        <f t="shared" si="13"/>
        <v>0</v>
      </c>
      <c r="N87" s="15">
        <f t="shared" si="13"/>
        <v>0</v>
      </c>
      <c r="O87" s="15">
        <f t="shared" si="13"/>
        <v>0</v>
      </c>
      <c r="P87" s="15">
        <f t="shared" si="13"/>
        <v>0</v>
      </c>
      <c r="Q87" s="15">
        <f t="shared" si="13"/>
        <v>0</v>
      </c>
      <c r="R87" s="15">
        <f t="shared" si="13"/>
        <v>0</v>
      </c>
      <c r="S87" s="15">
        <f t="shared" si="13"/>
        <v>0</v>
      </c>
      <c r="T87" s="15">
        <f t="shared" si="13"/>
        <v>0</v>
      </c>
      <c r="U87" s="15">
        <f t="shared" si="13"/>
        <v>0</v>
      </c>
      <c r="V87" s="15">
        <f t="shared" si="13"/>
        <v>0</v>
      </c>
      <c r="W87" s="15">
        <f t="shared" si="13"/>
        <v>0</v>
      </c>
      <c r="X87" s="15">
        <f t="shared" si="13"/>
        <v>0</v>
      </c>
      <c r="Y87" s="15">
        <f t="shared" si="13"/>
        <v>0</v>
      </c>
      <c r="Z87" s="15">
        <f t="shared" si="13"/>
        <v>0</v>
      </c>
      <c r="AA87" s="15">
        <f t="shared" si="13"/>
        <v>0</v>
      </c>
      <c r="AB87" s="15">
        <f t="shared" si="13"/>
        <v>0</v>
      </c>
      <c r="AC87" s="15">
        <f t="shared" si="13"/>
        <v>0</v>
      </c>
      <c r="AD87" s="15">
        <f t="shared" si="13"/>
        <v>0</v>
      </c>
      <c r="AE87" s="15">
        <f t="shared" si="13"/>
        <v>0</v>
      </c>
      <c r="AF87" s="15">
        <f t="shared" si="13"/>
        <v>0</v>
      </c>
      <c r="AG87" s="15">
        <f t="shared" si="13"/>
        <v>0</v>
      </c>
      <c r="AH87" s="15">
        <f t="shared" si="13"/>
        <v>0</v>
      </c>
      <c r="AI87" s="15">
        <f t="shared" si="13"/>
        <v>0</v>
      </c>
    </row>
    <row r="88" spans="1:35" ht="12.4" customHeight="1" x14ac:dyDescent="0.25">
      <c r="A88" s="641" t="s">
        <v>568</v>
      </c>
      <c r="B88" s="438"/>
      <c r="C88" s="2" t="s">
        <v>187</v>
      </c>
    </row>
    <row r="89" spans="1:35" x14ac:dyDescent="0.25">
      <c r="A89" s="641"/>
      <c r="B89" s="438"/>
      <c r="C89" s="2">
        <f>C25</f>
        <v>0</v>
      </c>
      <c r="D89" s="1" t="s">
        <v>181</v>
      </c>
      <c r="F89" s="58">
        <f>IF($F$25&gt;E$36,0,IF($C$90=$AQ$5,SUMIFS('Monthly Loan Amortization'!$BK$14:$BK$373,'Monthly Loan Amortization'!$B$14:$B$373,"&gt;"&amp;'Loan Amortization'!E$36,'Monthly Loan Amortization'!$B$14:$B$373,"&lt;="&amp;'Loan Amortization'!F$36),IF($C$90=$AQ$6,SUMIFS('Monthly Loan Amortization'!$BX$14:$BX$373,'Monthly Loan Amortization'!$B$14:$B$373,"&gt;"&amp;'Loan Amortization'!E$36,'Monthly Loan Amortization'!$B$14:$B$373,"&lt;="&amp;'Loan Amortization'!F$36),0)))</f>
        <v>0</v>
      </c>
      <c r="G89" s="58">
        <f>IF($F$25&gt;F$36,0,IF($C$90=$AQ$5,SUMIFS('Monthly Loan Amortization'!$BK$14:$BK$373,'Monthly Loan Amortization'!$B$14:$B$373,"&gt;"&amp;'Loan Amortization'!F$36,'Monthly Loan Amortization'!$B$14:$B$373,"&lt;="&amp;'Loan Amortization'!G$36),IF($C$90=$AQ$6,SUMIFS('Monthly Loan Amortization'!$BX$14:$BX$373,'Monthly Loan Amortization'!$B$14:$B$373,"&gt;"&amp;'Loan Amortization'!F$36,'Monthly Loan Amortization'!$B$14:$B$373,"&lt;="&amp;'Loan Amortization'!G$36),0)))</f>
        <v>0</v>
      </c>
      <c r="H89" s="58">
        <f>IF($F$25&gt;G$36,0,IF($C$90=$AQ$5,SUMIFS('Monthly Loan Amortization'!$BK$14:$BK$373,'Monthly Loan Amortization'!$B$14:$B$373,"&gt;"&amp;'Loan Amortization'!G$36,'Monthly Loan Amortization'!$B$14:$B$373,"&lt;="&amp;'Loan Amortization'!H$36),IF($C$90=$AQ$6,SUMIFS('Monthly Loan Amortization'!$BX$14:$BX$373,'Monthly Loan Amortization'!$B$14:$B$373,"&gt;"&amp;'Loan Amortization'!G$36,'Monthly Loan Amortization'!$B$14:$B$373,"&lt;="&amp;'Loan Amortization'!H$36),0)))</f>
        <v>0</v>
      </c>
      <c r="I89" s="58">
        <f>IF($F$25&gt;H$36,0,IF($C$90=$AQ$5,SUMIFS('Monthly Loan Amortization'!$BK$14:$BK$373,'Monthly Loan Amortization'!$B$14:$B$373,"&gt;"&amp;'Loan Amortization'!H$36,'Monthly Loan Amortization'!$B$14:$B$373,"&lt;="&amp;'Loan Amortization'!I$36),IF($C$90=$AQ$6,SUMIFS('Monthly Loan Amortization'!$BX$14:$BX$373,'Monthly Loan Amortization'!$B$14:$B$373,"&gt;"&amp;'Loan Amortization'!H$36,'Monthly Loan Amortization'!$B$14:$B$373,"&lt;="&amp;'Loan Amortization'!I$36),0)))</f>
        <v>0</v>
      </c>
      <c r="J89" s="58">
        <f>IF($F$25&gt;I$36,0,IF($C$90=$AQ$5,SUMIFS('Monthly Loan Amortization'!$BK$14:$BK$373,'Monthly Loan Amortization'!$B$14:$B$373,"&gt;"&amp;'Loan Amortization'!I$36,'Monthly Loan Amortization'!$B$14:$B$373,"&lt;="&amp;'Loan Amortization'!J$36),IF($C$90=$AQ$6,SUMIFS('Monthly Loan Amortization'!$BX$14:$BX$373,'Monthly Loan Amortization'!$B$14:$B$373,"&gt;"&amp;'Loan Amortization'!I$36,'Monthly Loan Amortization'!$B$14:$B$373,"&lt;="&amp;'Loan Amortization'!J$36),0)))</f>
        <v>0</v>
      </c>
      <c r="K89" s="58">
        <f>IF($F$25&gt;J$36,0,IF($C$90=$AQ$5,SUMIFS('Monthly Loan Amortization'!$BK$14:$BK$373,'Monthly Loan Amortization'!$B$14:$B$373,"&gt;"&amp;'Loan Amortization'!J$36,'Monthly Loan Amortization'!$B$14:$B$373,"&lt;="&amp;'Loan Amortization'!K$36),IF($C$90=$AQ$6,SUMIFS('Monthly Loan Amortization'!$BX$14:$BX$373,'Monthly Loan Amortization'!$B$14:$B$373,"&gt;"&amp;'Loan Amortization'!J$36,'Monthly Loan Amortization'!$B$14:$B$373,"&lt;="&amp;'Loan Amortization'!K$36),0)))</f>
        <v>0</v>
      </c>
      <c r="L89" s="58">
        <f>IF($F$25&gt;K$36,0,IF($C$90=$AQ$5,SUMIFS('Monthly Loan Amortization'!$BK$14:$BK$373,'Monthly Loan Amortization'!$B$14:$B$373,"&gt;"&amp;'Loan Amortization'!K$36,'Monthly Loan Amortization'!$B$14:$B$373,"&lt;="&amp;'Loan Amortization'!L$36),IF($C$90=$AQ$6,SUMIFS('Monthly Loan Amortization'!$BX$14:$BX$373,'Monthly Loan Amortization'!$B$14:$B$373,"&gt;"&amp;'Loan Amortization'!K$36,'Monthly Loan Amortization'!$B$14:$B$373,"&lt;="&amp;'Loan Amortization'!L$36),0)))</f>
        <v>0</v>
      </c>
      <c r="M89" s="58">
        <f>IF($F$25&gt;L$36,0,IF($C$90=$AQ$5,SUMIFS('Monthly Loan Amortization'!$BK$14:$BK$373,'Monthly Loan Amortization'!$B$14:$B$373,"&gt;"&amp;'Loan Amortization'!L$36,'Monthly Loan Amortization'!$B$14:$B$373,"&lt;="&amp;'Loan Amortization'!M$36),IF($C$90=$AQ$6,SUMIFS('Monthly Loan Amortization'!$BX$14:$BX$373,'Monthly Loan Amortization'!$B$14:$B$373,"&gt;"&amp;'Loan Amortization'!L$36,'Monthly Loan Amortization'!$B$14:$B$373,"&lt;="&amp;'Loan Amortization'!M$36),0)))</f>
        <v>0</v>
      </c>
      <c r="N89" s="58">
        <f>IF($F$25&gt;M$36,0,IF($C$90=$AQ$5,SUMIFS('Monthly Loan Amortization'!$BK$14:$BK$373,'Monthly Loan Amortization'!$B$14:$B$373,"&gt;"&amp;'Loan Amortization'!M$36,'Monthly Loan Amortization'!$B$14:$B$373,"&lt;="&amp;'Loan Amortization'!N$36),IF($C$90=$AQ$6,SUMIFS('Monthly Loan Amortization'!$BX$14:$BX$373,'Monthly Loan Amortization'!$B$14:$B$373,"&gt;"&amp;'Loan Amortization'!M$36,'Monthly Loan Amortization'!$B$14:$B$373,"&lt;="&amp;'Loan Amortization'!N$36),0)))</f>
        <v>0</v>
      </c>
      <c r="O89" s="58">
        <f>IF($F$25&gt;N$36,0,IF($C$90=$AQ$5,SUMIFS('Monthly Loan Amortization'!$BK$14:$BK$373,'Monthly Loan Amortization'!$B$14:$B$373,"&gt;"&amp;'Loan Amortization'!N$36,'Monthly Loan Amortization'!$B$14:$B$373,"&lt;="&amp;'Loan Amortization'!O$36),IF($C$90=$AQ$6,SUMIFS('Monthly Loan Amortization'!$BX$14:$BX$373,'Monthly Loan Amortization'!$B$14:$B$373,"&gt;"&amp;'Loan Amortization'!N$36,'Monthly Loan Amortization'!$B$14:$B$373,"&lt;="&amp;'Loan Amortization'!O$36),0)))</f>
        <v>0</v>
      </c>
      <c r="P89" s="58">
        <f>IF($F$25&gt;O$36,0,IF($C$90=$AQ$5,SUMIFS('Monthly Loan Amortization'!$BK$14:$BK$373,'Monthly Loan Amortization'!$B$14:$B$373,"&gt;"&amp;'Loan Amortization'!O$36,'Monthly Loan Amortization'!$B$14:$B$373,"&lt;="&amp;'Loan Amortization'!P$36),IF($C$90=$AQ$6,SUMIFS('Monthly Loan Amortization'!$BX$14:$BX$373,'Monthly Loan Amortization'!$B$14:$B$373,"&gt;"&amp;'Loan Amortization'!O$36,'Monthly Loan Amortization'!$B$14:$B$373,"&lt;="&amp;'Loan Amortization'!P$36),0)))</f>
        <v>0</v>
      </c>
      <c r="Q89" s="58">
        <f>IF($F$25&gt;P$36,0,IF($C$90=$AQ$5,SUMIFS('Monthly Loan Amortization'!$BK$14:$BK$373,'Monthly Loan Amortization'!$B$14:$B$373,"&gt;"&amp;'Loan Amortization'!P$36,'Monthly Loan Amortization'!$B$14:$B$373,"&lt;="&amp;'Loan Amortization'!Q$36),IF($C$90=$AQ$6,SUMIFS('Monthly Loan Amortization'!$BX$14:$BX$373,'Monthly Loan Amortization'!$B$14:$B$373,"&gt;"&amp;'Loan Amortization'!P$36,'Monthly Loan Amortization'!$B$14:$B$373,"&lt;="&amp;'Loan Amortization'!Q$36),0)))</f>
        <v>0</v>
      </c>
      <c r="R89" s="58">
        <f>IF($F$25&gt;Q$36,0,IF($C$90=$AQ$5,SUMIFS('Monthly Loan Amortization'!$BK$14:$BK$373,'Monthly Loan Amortization'!$B$14:$B$373,"&gt;"&amp;'Loan Amortization'!Q$36,'Monthly Loan Amortization'!$B$14:$B$373,"&lt;="&amp;'Loan Amortization'!R$36),IF($C$90=$AQ$6,SUMIFS('Monthly Loan Amortization'!$BX$14:$BX$373,'Monthly Loan Amortization'!$B$14:$B$373,"&gt;"&amp;'Loan Amortization'!Q$36,'Monthly Loan Amortization'!$B$14:$B$373,"&lt;="&amp;'Loan Amortization'!R$36),0)))</f>
        <v>0</v>
      </c>
      <c r="S89" s="58">
        <f>IF($F$25&gt;R$36,0,IF($C$90=$AQ$5,SUMIFS('Monthly Loan Amortization'!$BK$14:$BK$373,'Monthly Loan Amortization'!$B$14:$B$373,"&gt;"&amp;'Loan Amortization'!R$36,'Monthly Loan Amortization'!$B$14:$B$373,"&lt;="&amp;'Loan Amortization'!S$36),IF($C$90=$AQ$6,SUMIFS('Monthly Loan Amortization'!$BX$14:$BX$373,'Monthly Loan Amortization'!$B$14:$B$373,"&gt;"&amp;'Loan Amortization'!R$36,'Monthly Loan Amortization'!$B$14:$B$373,"&lt;="&amp;'Loan Amortization'!S$36),0)))</f>
        <v>0</v>
      </c>
      <c r="T89" s="58">
        <f>IF($F$25&gt;S$36,0,IF($C$90=$AQ$5,SUMIFS('Monthly Loan Amortization'!$BK$14:$BK$373,'Monthly Loan Amortization'!$B$14:$B$373,"&gt;"&amp;'Loan Amortization'!S$36,'Monthly Loan Amortization'!$B$14:$B$373,"&lt;="&amp;'Loan Amortization'!T$36),IF($C$90=$AQ$6,SUMIFS('Monthly Loan Amortization'!$BX$14:$BX$373,'Monthly Loan Amortization'!$B$14:$B$373,"&gt;"&amp;'Loan Amortization'!S$36,'Monthly Loan Amortization'!$B$14:$B$373,"&lt;="&amp;'Loan Amortization'!T$36),0)))</f>
        <v>0</v>
      </c>
      <c r="U89" s="58">
        <f>IF($F$25&gt;T$36,0,IF($C$90=$AQ$5,SUMIFS('Monthly Loan Amortization'!$BK$14:$BK$373,'Monthly Loan Amortization'!$B$14:$B$373,"&gt;"&amp;'Loan Amortization'!T$36,'Monthly Loan Amortization'!$B$14:$B$373,"&lt;="&amp;'Loan Amortization'!U$36),IF($C$90=$AQ$6,SUMIFS('Monthly Loan Amortization'!$BX$14:$BX$373,'Monthly Loan Amortization'!$B$14:$B$373,"&gt;"&amp;'Loan Amortization'!T$36,'Monthly Loan Amortization'!$B$14:$B$373,"&lt;="&amp;'Loan Amortization'!U$36),0)))</f>
        <v>0</v>
      </c>
      <c r="V89" s="58">
        <f>IF($F$25&gt;U$36,0,IF($C$90=$AQ$5,SUMIFS('Monthly Loan Amortization'!$BK$14:$BK$373,'Monthly Loan Amortization'!$B$14:$B$373,"&gt;"&amp;'Loan Amortization'!U$36,'Monthly Loan Amortization'!$B$14:$B$373,"&lt;="&amp;'Loan Amortization'!V$36),IF($C$90=$AQ$6,SUMIFS('Monthly Loan Amortization'!$BX$14:$BX$373,'Monthly Loan Amortization'!$B$14:$B$373,"&gt;"&amp;'Loan Amortization'!U$36,'Monthly Loan Amortization'!$B$14:$B$373,"&lt;="&amp;'Loan Amortization'!V$36),0)))</f>
        <v>0</v>
      </c>
      <c r="W89" s="58">
        <f>IF($F$25&gt;V$36,0,IF($C$90=$AQ$5,SUMIFS('Monthly Loan Amortization'!$BK$14:$BK$373,'Monthly Loan Amortization'!$B$14:$B$373,"&gt;"&amp;'Loan Amortization'!V$36,'Monthly Loan Amortization'!$B$14:$B$373,"&lt;="&amp;'Loan Amortization'!W$36),IF($C$90=$AQ$6,SUMIFS('Monthly Loan Amortization'!$BX$14:$BX$373,'Monthly Loan Amortization'!$B$14:$B$373,"&gt;"&amp;'Loan Amortization'!V$36,'Monthly Loan Amortization'!$B$14:$B$373,"&lt;="&amp;'Loan Amortization'!W$36),0)))</f>
        <v>0</v>
      </c>
      <c r="X89" s="58">
        <f>IF($F$25&gt;W$36,0,IF($C$90=$AQ$5,SUMIFS('Monthly Loan Amortization'!$BK$14:$BK$373,'Monthly Loan Amortization'!$B$14:$B$373,"&gt;"&amp;'Loan Amortization'!W$36,'Monthly Loan Amortization'!$B$14:$B$373,"&lt;="&amp;'Loan Amortization'!X$36),IF($C$90=$AQ$6,SUMIFS('Monthly Loan Amortization'!$BX$14:$BX$373,'Monthly Loan Amortization'!$B$14:$B$373,"&gt;"&amp;'Loan Amortization'!W$36,'Monthly Loan Amortization'!$B$14:$B$373,"&lt;="&amp;'Loan Amortization'!X$36),0)))</f>
        <v>0</v>
      </c>
      <c r="Y89" s="58">
        <f>IF($F$25&gt;X$36,0,IF($C$90=$AQ$5,SUMIFS('Monthly Loan Amortization'!$BK$14:$BK$373,'Monthly Loan Amortization'!$B$14:$B$373,"&gt;"&amp;'Loan Amortization'!X$36,'Monthly Loan Amortization'!$B$14:$B$373,"&lt;="&amp;'Loan Amortization'!Y$36),IF($C$90=$AQ$6,SUMIFS('Monthly Loan Amortization'!$BX$14:$BX$373,'Monthly Loan Amortization'!$B$14:$B$373,"&gt;"&amp;'Loan Amortization'!X$36,'Monthly Loan Amortization'!$B$14:$B$373,"&lt;="&amp;'Loan Amortization'!Y$36),0)))</f>
        <v>0</v>
      </c>
      <c r="Z89" s="58">
        <f>IF($F$25&gt;Y$36,0,IF($C$90=$AQ$5,SUMIFS('Monthly Loan Amortization'!$BK$14:$BK$373,'Monthly Loan Amortization'!$B$14:$B$373,"&gt;"&amp;'Loan Amortization'!Y$36,'Monthly Loan Amortization'!$B$14:$B$373,"&lt;="&amp;'Loan Amortization'!Z$36),IF($C$90=$AQ$6,SUMIFS('Monthly Loan Amortization'!$BX$14:$BX$373,'Monthly Loan Amortization'!$B$14:$B$373,"&gt;"&amp;'Loan Amortization'!Y$36,'Monthly Loan Amortization'!$B$14:$B$373,"&lt;="&amp;'Loan Amortization'!Z$36),0)))</f>
        <v>0</v>
      </c>
      <c r="AA89" s="58">
        <f>IF($F$25&gt;Z$36,0,IF($C$90=$AQ$5,SUMIFS('Monthly Loan Amortization'!$BK$14:$BK$373,'Monthly Loan Amortization'!$B$14:$B$373,"&gt;"&amp;'Loan Amortization'!Z$36,'Monthly Loan Amortization'!$B$14:$B$373,"&lt;="&amp;'Loan Amortization'!AA$36),IF($C$90=$AQ$6,SUMIFS('Monthly Loan Amortization'!$BX$14:$BX$373,'Monthly Loan Amortization'!$B$14:$B$373,"&gt;"&amp;'Loan Amortization'!Z$36,'Monthly Loan Amortization'!$B$14:$B$373,"&lt;="&amp;'Loan Amortization'!AA$36),0)))</f>
        <v>0</v>
      </c>
      <c r="AB89" s="58">
        <f>IF($F$25&gt;AA$36,0,IF($C$90=$AQ$5,SUMIFS('Monthly Loan Amortization'!$BK$14:$BK$373,'Monthly Loan Amortization'!$B$14:$B$373,"&gt;"&amp;'Loan Amortization'!AA$36,'Monthly Loan Amortization'!$B$14:$B$373,"&lt;="&amp;'Loan Amortization'!AB$36),IF($C$90=$AQ$6,SUMIFS('Monthly Loan Amortization'!$BX$14:$BX$373,'Monthly Loan Amortization'!$B$14:$B$373,"&gt;"&amp;'Loan Amortization'!AA$36,'Monthly Loan Amortization'!$B$14:$B$373,"&lt;="&amp;'Loan Amortization'!AB$36),0)))</f>
        <v>0</v>
      </c>
      <c r="AC89" s="58">
        <f>IF($F$25&gt;AB$36,0,IF($C$90=$AQ$5,SUMIFS('Monthly Loan Amortization'!$BK$14:$BK$373,'Monthly Loan Amortization'!$B$14:$B$373,"&gt;"&amp;'Loan Amortization'!AB$36,'Monthly Loan Amortization'!$B$14:$B$373,"&lt;="&amp;'Loan Amortization'!AC$36),IF($C$90=$AQ$6,SUMIFS('Monthly Loan Amortization'!$BX$14:$BX$373,'Monthly Loan Amortization'!$B$14:$B$373,"&gt;"&amp;'Loan Amortization'!AB$36,'Monthly Loan Amortization'!$B$14:$B$373,"&lt;="&amp;'Loan Amortization'!AC$36),0)))</f>
        <v>0</v>
      </c>
      <c r="AD89" s="58">
        <f>IF($F$25&gt;AC$36,0,IF($C$90=$AQ$5,SUMIFS('Monthly Loan Amortization'!$BK$14:$BK$373,'Monthly Loan Amortization'!$B$14:$B$373,"&gt;"&amp;'Loan Amortization'!AC$36,'Monthly Loan Amortization'!$B$14:$B$373,"&lt;="&amp;'Loan Amortization'!AD$36),IF($C$90=$AQ$6,SUMIFS('Monthly Loan Amortization'!$BX$14:$BX$373,'Monthly Loan Amortization'!$B$14:$B$373,"&gt;"&amp;'Loan Amortization'!AC$36,'Monthly Loan Amortization'!$B$14:$B$373,"&lt;="&amp;'Loan Amortization'!AD$36),0)))</f>
        <v>0</v>
      </c>
      <c r="AE89" s="58">
        <f>IF($F$25&gt;AD$36,0,IF($C$90=$AQ$5,SUMIFS('Monthly Loan Amortization'!$BK$14:$BK$373,'Monthly Loan Amortization'!$B$14:$B$373,"&gt;"&amp;'Loan Amortization'!AD$36,'Monthly Loan Amortization'!$B$14:$B$373,"&lt;="&amp;'Loan Amortization'!AE$36),IF($C$90=$AQ$6,SUMIFS('Monthly Loan Amortization'!$BX$14:$BX$373,'Monthly Loan Amortization'!$B$14:$B$373,"&gt;"&amp;'Loan Amortization'!AD$36,'Monthly Loan Amortization'!$B$14:$B$373,"&lt;="&amp;'Loan Amortization'!AE$36),0)))</f>
        <v>0</v>
      </c>
      <c r="AF89" s="58">
        <f>IF($F$25&gt;AE$36,0,IF($C$90=$AQ$5,SUMIFS('Monthly Loan Amortization'!$BK$14:$BK$373,'Monthly Loan Amortization'!$B$14:$B$373,"&gt;"&amp;'Loan Amortization'!AE$36,'Monthly Loan Amortization'!$B$14:$B$373,"&lt;="&amp;'Loan Amortization'!AF$36),IF($C$90=$AQ$6,SUMIFS('Monthly Loan Amortization'!$BX$14:$BX$373,'Monthly Loan Amortization'!$B$14:$B$373,"&gt;"&amp;'Loan Amortization'!AE$36,'Monthly Loan Amortization'!$B$14:$B$373,"&lt;="&amp;'Loan Amortization'!AF$36),0)))</f>
        <v>0</v>
      </c>
      <c r="AG89" s="58">
        <f>IF($F$25&gt;AF$36,0,IF($C$90=$AQ$5,SUMIFS('Monthly Loan Amortization'!$BK$14:$BK$373,'Monthly Loan Amortization'!$B$14:$B$373,"&gt;"&amp;'Loan Amortization'!AF$36,'Monthly Loan Amortization'!$B$14:$B$373,"&lt;="&amp;'Loan Amortization'!AG$36),IF($C$90=$AQ$6,SUMIFS('Monthly Loan Amortization'!$BX$14:$BX$373,'Monthly Loan Amortization'!$B$14:$B$373,"&gt;"&amp;'Loan Amortization'!AF$36,'Monthly Loan Amortization'!$B$14:$B$373,"&lt;="&amp;'Loan Amortization'!AG$36),0)))</f>
        <v>0</v>
      </c>
      <c r="AH89" s="58">
        <f>IF($F$25&gt;AG$36,0,IF($C$90=$AQ$5,SUMIFS('Monthly Loan Amortization'!$BK$14:$BK$373,'Monthly Loan Amortization'!$B$14:$B$373,"&gt;"&amp;'Loan Amortization'!AG$36,'Monthly Loan Amortization'!$B$14:$B$373,"&lt;="&amp;'Loan Amortization'!AH$36),IF($C$90=$AQ$6,SUMIFS('Monthly Loan Amortization'!$BX$14:$BX$373,'Monthly Loan Amortization'!$B$14:$B$373,"&gt;"&amp;'Loan Amortization'!AG$36,'Monthly Loan Amortization'!$B$14:$B$373,"&lt;="&amp;'Loan Amortization'!AH$36),0)))</f>
        <v>0</v>
      </c>
      <c r="AI89" s="58">
        <f>IF($F$25&gt;AH$36,0,IF($C$90=$AQ$5,SUMIFS('Monthly Loan Amortization'!$BK$14:$BK$373,'Monthly Loan Amortization'!$B$14:$B$373,"&gt;"&amp;'Loan Amortization'!AH$36,'Monthly Loan Amortization'!$B$14:$B$373,"&lt;="&amp;'Loan Amortization'!AI$36),IF($C$90=$AQ$6,SUMIFS('Monthly Loan Amortization'!$BX$14:$BX$373,'Monthly Loan Amortization'!$B$14:$B$373,"&gt;"&amp;'Loan Amortization'!AH$36,'Monthly Loan Amortization'!$B$14:$B$373,"&lt;="&amp;'Loan Amortization'!AI$36),0)))</f>
        <v>0</v>
      </c>
    </row>
    <row r="90" spans="1:35" ht="15.75" thickBot="1" x14ac:dyDescent="0.3">
      <c r="A90" s="641"/>
      <c r="B90" s="438"/>
      <c r="C90" s="446">
        <f>E25</f>
        <v>0</v>
      </c>
      <c r="D90" s="1" t="s">
        <v>182</v>
      </c>
      <c r="F90" s="147">
        <f>IF($C$90=$AQ$5,SUMIFS('Monthly Loan Amortization'!$BI$14:$BI$373,'Monthly Loan Amortization'!$B$14:$B$373,"&gt;"&amp;'Loan Amortization'!E$36,'Monthly Loan Amortization'!$B$14:$B$373,"&lt;="&amp;'Loan Amortization'!F$36),IF($C$90=$AQ$6,SUMIFS('Monthly Loan Amortization'!$BY$14:$BY$373,'Monthly Loan Amortization'!$B$14:$B$373,"&gt;"&amp;'Loan Amortization'!E$36,'Monthly Loan Amortization'!$B$14:$B$373,"&lt;="&amp;'Loan Amortization'!F$36),0))</f>
        <v>0</v>
      </c>
      <c r="G90" s="147">
        <f>IF($C$90=$AQ$5,SUMIFS('Monthly Loan Amortization'!$BI$14:$BI$373,'Monthly Loan Amortization'!$B$14:$B$373,"&gt;"&amp;'Loan Amortization'!F$36,'Monthly Loan Amortization'!$B$14:$B$373,"&lt;="&amp;'Loan Amortization'!G$36),IF($C$90=$AQ$6,SUMIFS('Monthly Loan Amortization'!$BY$14:$BY$373,'Monthly Loan Amortization'!$B$14:$B$373,"&gt;"&amp;'Loan Amortization'!F$36,'Monthly Loan Amortization'!$B$14:$B$373,"&lt;="&amp;'Loan Amortization'!G$36),0))</f>
        <v>0</v>
      </c>
      <c r="H90" s="147">
        <f>IF($C$90=$AQ$5,SUMIFS('Monthly Loan Amortization'!$BI$14:$BI$373,'Monthly Loan Amortization'!$B$14:$B$373,"&gt;"&amp;'Loan Amortization'!G$36,'Monthly Loan Amortization'!$B$14:$B$373,"&lt;="&amp;'Loan Amortization'!H$36),IF($C$90=$AQ$6,SUMIFS('Monthly Loan Amortization'!$BY$14:$BY$373,'Monthly Loan Amortization'!$B$14:$B$373,"&gt;"&amp;'Loan Amortization'!G$36,'Monthly Loan Amortization'!$B$14:$B$373,"&lt;="&amp;'Loan Amortization'!H$36),0))</f>
        <v>0</v>
      </c>
      <c r="I90" s="147">
        <f>IF($C$90=$AQ$5,SUMIFS('Monthly Loan Amortization'!$BI$14:$BI$373,'Monthly Loan Amortization'!$B$14:$B$373,"&gt;"&amp;'Loan Amortization'!H$36,'Monthly Loan Amortization'!$B$14:$B$373,"&lt;="&amp;'Loan Amortization'!I$36),IF($C$90=$AQ$6,SUMIFS('Monthly Loan Amortization'!$BY$14:$BY$373,'Monthly Loan Amortization'!$B$14:$B$373,"&gt;"&amp;'Loan Amortization'!H$36,'Monthly Loan Amortization'!$B$14:$B$373,"&lt;="&amp;'Loan Amortization'!I$36),0))</f>
        <v>0</v>
      </c>
      <c r="J90" s="147">
        <f>IF($C$90=$AQ$5,SUMIFS('Monthly Loan Amortization'!$BI$14:$BI$373,'Monthly Loan Amortization'!$B$14:$B$373,"&gt;"&amp;'Loan Amortization'!I$36,'Monthly Loan Amortization'!$B$14:$B$373,"&lt;="&amp;'Loan Amortization'!J$36),IF($C$90=$AQ$6,SUMIFS('Monthly Loan Amortization'!$BY$14:$BY$373,'Monthly Loan Amortization'!$B$14:$B$373,"&gt;"&amp;'Loan Amortization'!I$36,'Monthly Loan Amortization'!$B$14:$B$373,"&lt;="&amp;'Loan Amortization'!J$36),0))</f>
        <v>0</v>
      </c>
      <c r="K90" s="147">
        <f>IF($C$90=$AQ$5,SUMIFS('Monthly Loan Amortization'!$BI$14:$BI$373,'Monthly Loan Amortization'!$B$14:$B$373,"&gt;"&amp;'Loan Amortization'!J$36,'Monthly Loan Amortization'!$B$14:$B$373,"&lt;="&amp;'Loan Amortization'!K$36),IF($C$90=$AQ$6,SUMIFS('Monthly Loan Amortization'!$BY$14:$BY$373,'Monthly Loan Amortization'!$B$14:$B$373,"&gt;"&amp;'Loan Amortization'!J$36,'Monthly Loan Amortization'!$B$14:$B$373,"&lt;="&amp;'Loan Amortization'!K$36),0))</f>
        <v>0</v>
      </c>
      <c r="L90" s="147">
        <f>IF($C$90=$AQ$5,SUMIFS('Monthly Loan Amortization'!$BI$14:$BI$373,'Monthly Loan Amortization'!$B$14:$B$373,"&gt;"&amp;'Loan Amortization'!K$36,'Monthly Loan Amortization'!$B$14:$B$373,"&lt;="&amp;'Loan Amortization'!L$36),IF($C$90=$AQ$6,SUMIFS('Monthly Loan Amortization'!$BY$14:$BY$373,'Monthly Loan Amortization'!$B$14:$B$373,"&gt;"&amp;'Loan Amortization'!K$36,'Monthly Loan Amortization'!$B$14:$B$373,"&lt;="&amp;'Loan Amortization'!L$36),0))</f>
        <v>0</v>
      </c>
      <c r="M90" s="147">
        <f>IF($C$90=$AQ$5,SUMIFS('Monthly Loan Amortization'!$BI$14:$BI$373,'Monthly Loan Amortization'!$B$14:$B$373,"&gt;"&amp;'Loan Amortization'!L$36,'Monthly Loan Amortization'!$B$14:$B$373,"&lt;="&amp;'Loan Amortization'!M$36),IF($C$90=$AQ$6,SUMIFS('Monthly Loan Amortization'!$BY$14:$BY$373,'Monthly Loan Amortization'!$B$14:$B$373,"&gt;"&amp;'Loan Amortization'!L$36,'Monthly Loan Amortization'!$B$14:$B$373,"&lt;="&amp;'Loan Amortization'!M$36),0))</f>
        <v>0</v>
      </c>
      <c r="N90" s="147">
        <f>IF($C$90=$AQ$5,SUMIFS('Monthly Loan Amortization'!$BI$14:$BI$373,'Monthly Loan Amortization'!$B$14:$B$373,"&gt;"&amp;'Loan Amortization'!M$36,'Monthly Loan Amortization'!$B$14:$B$373,"&lt;="&amp;'Loan Amortization'!N$36),IF($C$90=$AQ$6,SUMIFS('Monthly Loan Amortization'!$BY$14:$BY$373,'Monthly Loan Amortization'!$B$14:$B$373,"&gt;"&amp;'Loan Amortization'!M$36,'Monthly Loan Amortization'!$B$14:$B$373,"&lt;="&amp;'Loan Amortization'!N$36),0))</f>
        <v>0</v>
      </c>
      <c r="O90" s="147">
        <f>IF($C$90=$AQ$5,SUMIFS('Monthly Loan Amortization'!$BI$14:$BI$373,'Monthly Loan Amortization'!$B$14:$B$373,"&gt;"&amp;'Loan Amortization'!N$36,'Monthly Loan Amortization'!$B$14:$B$373,"&lt;="&amp;'Loan Amortization'!O$36),IF($C$90=$AQ$6,SUMIFS('Monthly Loan Amortization'!$BY$14:$BY$373,'Monthly Loan Amortization'!$B$14:$B$373,"&gt;"&amp;'Loan Amortization'!N$36,'Monthly Loan Amortization'!$B$14:$B$373,"&lt;="&amp;'Loan Amortization'!O$36),0))</f>
        <v>0</v>
      </c>
      <c r="P90" s="147">
        <f>IF($C$90=$AQ$5,SUMIFS('Monthly Loan Amortization'!$BI$14:$BI$373,'Monthly Loan Amortization'!$B$14:$B$373,"&gt;"&amp;'Loan Amortization'!O$36,'Monthly Loan Amortization'!$B$14:$B$373,"&lt;="&amp;'Loan Amortization'!P$36),IF($C$90=$AQ$6,SUMIFS('Monthly Loan Amortization'!$BY$14:$BY$373,'Monthly Loan Amortization'!$B$14:$B$373,"&gt;"&amp;'Loan Amortization'!O$36,'Monthly Loan Amortization'!$B$14:$B$373,"&lt;="&amp;'Loan Amortization'!P$36),0))</f>
        <v>0</v>
      </c>
      <c r="Q90" s="147">
        <f>IF($C$90=$AQ$5,SUMIFS('Monthly Loan Amortization'!$BI$14:$BI$373,'Monthly Loan Amortization'!$B$14:$B$373,"&gt;"&amp;'Loan Amortization'!P$36,'Monthly Loan Amortization'!$B$14:$B$373,"&lt;="&amp;'Loan Amortization'!Q$36),IF($C$90=$AQ$6,SUMIFS('Monthly Loan Amortization'!$BY$14:$BY$373,'Monthly Loan Amortization'!$B$14:$B$373,"&gt;"&amp;'Loan Amortization'!P$36,'Monthly Loan Amortization'!$B$14:$B$373,"&lt;="&amp;'Loan Amortization'!Q$36),0))</f>
        <v>0</v>
      </c>
      <c r="R90" s="147">
        <f>IF($C$90=$AQ$5,SUMIFS('Monthly Loan Amortization'!$BI$14:$BI$373,'Monthly Loan Amortization'!$B$14:$B$373,"&gt;"&amp;'Loan Amortization'!Q$36,'Monthly Loan Amortization'!$B$14:$B$373,"&lt;="&amp;'Loan Amortization'!R$36),IF($C$90=$AQ$6,SUMIFS('Monthly Loan Amortization'!$BY$14:$BY$373,'Monthly Loan Amortization'!$B$14:$B$373,"&gt;"&amp;'Loan Amortization'!Q$36,'Monthly Loan Amortization'!$B$14:$B$373,"&lt;="&amp;'Loan Amortization'!R$36),0))</f>
        <v>0</v>
      </c>
      <c r="S90" s="147">
        <f>IF($C$90=$AQ$5,SUMIFS('Monthly Loan Amortization'!$BI$14:$BI$373,'Monthly Loan Amortization'!$B$14:$B$373,"&gt;"&amp;'Loan Amortization'!R$36,'Monthly Loan Amortization'!$B$14:$B$373,"&lt;="&amp;'Loan Amortization'!S$36),IF($C$90=$AQ$6,SUMIFS('Monthly Loan Amortization'!$BY$14:$BY$373,'Monthly Loan Amortization'!$B$14:$B$373,"&gt;"&amp;'Loan Amortization'!R$36,'Monthly Loan Amortization'!$B$14:$B$373,"&lt;="&amp;'Loan Amortization'!S$36),0))</f>
        <v>0</v>
      </c>
      <c r="T90" s="147">
        <f>IF($C$90=$AQ$5,SUMIFS('Monthly Loan Amortization'!$BI$14:$BI$373,'Monthly Loan Amortization'!$B$14:$B$373,"&gt;"&amp;'Loan Amortization'!S$36,'Monthly Loan Amortization'!$B$14:$B$373,"&lt;="&amp;'Loan Amortization'!T$36),IF($C$90=$AQ$6,SUMIFS('Monthly Loan Amortization'!$BY$14:$BY$373,'Monthly Loan Amortization'!$B$14:$B$373,"&gt;"&amp;'Loan Amortization'!S$36,'Monthly Loan Amortization'!$B$14:$B$373,"&lt;="&amp;'Loan Amortization'!T$36),0))</f>
        <v>0</v>
      </c>
      <c r="U90" s="147">
        <f>IF($C$90=$AQ$5,SUMIFS('Monthly Loan Amortization'!$BI$14:$BI$373,'Monthly Loan Amortization'!$B$14:$B$373,"&gt;"&amp;'Loan Amortization'!T$36,'Monthly Loan Amortization'!$B$14:$B$373,"&lt;="&amp;'Loan Amortization'!U$36),IF($C$90=$AQ$6,SUMIFS('Monthly Loan Amortization'!$BY$14:$BY$373,'Monthly Loan Amortization'!$B$14:$B$373,"&gt;"&amp;'Loan Amortization'!T$36,'Monthly Loan Amortization'!$B$14:$B$373,"&lt;="&amp;'Loan Amortization'!U$36),0))</f>
        <v>0</v>
      </c>
      <c r="V90" s="147">
        <f>IF($C$90=$AQ$5,SUMIFS('Monthly Loan Amortization'!$BI$14:$BI$373,'Monthly Loan Amortization'!$B$14:$B$373,"&gt;"&amp;'Loan Amortization'!U$36,'Monthly Loan Amortization'!$B$14:$B$373,"&lt;="&amp;'Loan Amortization'!V$36),IF($C$90=$AQ$6,SUMIFS('Monthly Loan Amortization'!$BY$14:$BY$373,'Monthly Loan Amortization'!$B$14:$B$373,"&gt;"&amp;'Loan Amortization'!U$36,'Monthly Loan Amortization'!$B$14:$B$373,"&lt;="&amp;'Loan Amortization'!V$36),0))</f>
        <v>0</v>
      </c>
      <c r="W90" s="147">
        <f>IF($C$90=$AQ$5,SUMIFS('Monthly Loan Amortization'!$BI$14:$BI$373,'Monthly Loan Amortization'!$B$14:$B$373,"&gt;"&amp;'Loan Amortization'!V$36,'Monthly Loan Amortization'!$B$14:$B$373,"&lt;="&amp;'Loan Amortization'!W$36),IF($C$90=$AQ$6,SUMIFS('Monthly Loan Amortization'!$BY$14:$BY$373,'Monthly Loan Amortization'!$B$14:$B$373,"&gt;"&amp;'Loan Amortization'!V$36,'Monthly Loan Amortization'!$B$14:$B$373,"&lt;="&amp;'Loan Amortization'!W$36),0))</f>
        <v>0</v>
      </c>
      <c r="X90" s="147">
        <f>IF($C$90=$AQ$5,SUMIFS('Monthly Loan Amortization'!$BI$14:$BI$373,'Monthly Loan Amortization'!$B$14:$B$373,"&gt;"&amp;'Loan Amortization'!W$36,'Monthly Loan Amortization'!$B$14:$B$373,"&lt;="&amp;'Loan Amortization'!X$36),IF($C$90=$AQ$6,SUMIFS('Monthly Loan Amortization'!$BY$14:$BY$373,'Monthly Loan Amortization'!$B$14:$B$373,"&gt;"&amp;'Loan Amortization'!W$36,'Monthly Loan Amortization'!$B$14:$B$373,"&lt;="&amp;'Loan Amortization'!X$36),0))</f>
        <v>0</v>
      </c>
      <c r="Y90" s="147">
        <f>IF($C$90=$AQ$5,SUMIFS('Monthly Loan Amortization'!$BI$14:$BI$373,'Monthly Loan Amortization'!$B$14:$B$373,"&gt;"&amp;'Loan Amortization'!X$36,'Monthly Loan Amortization'!$B$14:$B$373,"&lt;="&amp;'Loan Amortization'!Y$36),IF($C$90=$AQ$6,SUMIFS('Monthly Loan Amortization'!$BY$14:$BY$373,'Monthly Loan Amortization'!$B$14:$B$373,"&gt;"&amp;'Loan Amortization'!X$36,'Monthly Loan Amortization'!$B$14:$B$373,"&lt;="&amp;'Loan Amortization'!Y$36),0))</f>
        <v>0</v>
      </c>
      <c r="Z90" s="147">
        <f>IF($C$90=$AQ$5,SUMIFS('Monthly Loan Amortization'!$BI$14:$BI$373,'Monthly Loan Amortization'!$B$14:$B$373,"&gt;"&amp;'Loan Amortization'!Y$36,'Monthly Loan Amortization'!$B$14:$B$373,"&lt;="&amp;'Loan Amortization'!Z$36),IF($C$90=$AQ$6,SUMIFS('Monthly Loan Amortization'!$BY$14:$BY$373,'Monthly Loan Amortization'!$B$14:$B$373,"&gt;"&amp;'Loan Amortization'!Y$36,'Monthly Loan Amortization'!$B$14:$B$373,"&lt;="&amp;'Loan Amortization'!Z$36),0))</f>
        <v>0</v>
      </c>
      <c r="AA90" s="147">
        <f>IF($C$90=$AQ$5,SUMIFS('Monthly Loan Amortization'!$BI$14:$BI$373,'Monthly Loan Amortization'!$B$14:$B$373,"&gt;"&amp;'Loan Amortization'!Z$36,'Monthly Loan Amortization'!$B$14:$B$373,"&lt;="&amp;'Loan Amortization'!AA$36),IF($C$90=$AQ$6,SUMIFS('Monthly Loan Amortization'!$BY$14:$BY$373,'Monthly Loan Amortization'!$B$14:$B$373,"&gt;"&amp;'Loan Amortization'!Z$36,'Monthly Loan Amortization'!$B$14:$B$373,"&lt;="&amp;'Loan Amortization'!AA$36),0))</f>
        <v>0</v>
      </c>
      <c r="AB90" s="147">
        <f>IF($C$90=$AQ$5,SUMIFS('Monthly Loan Amortization'!$BI$14:$BI$373,'Monthly Loan Amortization'!$B$14:$B$373,"&gt;"&amp;'Loan Amortization'!AA$36,'Monthly Loan Amortization'!$B$14:$B$373,"&lt;="&amp;'Loan Amortization'!AB$36),IF($C$90=$AQ$6,SUMIFS('Monthly Loan Amortization'!$BY$14:$BY$373,'Monthly Loan Amortization'!$B$14:$B$373,"&gt;"&amp;'Loan Amortization'!AA$36,'Monthly Loan Amortization'!$B$14:$B$373,"&lt;="&amp;'Loan Amortization'!AB$36),0))</f>
        <v>0</v>
      </c>
      <c r="AC90" s="147">
        <f>IF($C$90=$AQ$5,SUMIFS('Monthly Loan Amortization'!$BI$14:$BI$373,'Monthly Loan Amortization'!$B$14:$B$373,"&gt;"&amp;'Loan Amortization'!AB$36,'Monthly Loan Amortization'!$B$14:$B$373,"&lt;="&amp;'Loan Amortization'!AC$36),IF($C$90=$AQ$6,SUMIFS('Monthly Loan Amortization'!$BY$14:$BY$373,'Monthly Loan Amortization'!$B$14:$B$373,"&gt;"&amp;'Loan Amortization'!AB$36,'Monthly Loan Amortization'!$B$14:$B$373,"&lt;="&amp;'Loan Amortization'!AC$36),0))</f>
        <v>0</v>
      </c>
      <c r="AD90" s="147">
        <f>IF($C$90=$AQ$5,SUMIFS('Monthly Loan Amortization'!$BI$14:$BI$373,'Monthly Loan Amortization'!$B$14:$B$373,"&gt;"&amp;'Loan Amortization'!AC$36,'Monthly Loan Amortization'!$B$14:$B$373,"&lt;="&amp;'Loan Amortization'!AD$36),IF($C$90=$AQ$6,SUMIFS('Monthly Loan Amortization'!$BY$14:$BY$373,'Monthly Loan Amortization'!$B$14:$B$373,"&gt;"&amp;'Loan Amortization'!AC$36,'Monthly Loan Amortization'!$B$14:$B$373,"&lt;="&amp;'Loan Amortization'!AD$36),0))</f>
        <v>0</v>
      </c>
      <c r="AE90" s="147">
        <f>IF($C$90=$AQ$5,SUMIFS('Monthly Loan Amortization'!$BI$14:$BI$373,'Monthly Loan Amortization'!$B$14:$B$373,"&gt;"&amp;'Loan Amortization'!AD$36,'Monthly Loan Amortization'!$B$14:$B$373,"&lt;="&amp;'Loan Amortization'!AE$36),IF($C$90=$AQ$6,SUMIFS('Monthly Loan Amortization'!$BY$14:$BY$373,'Monthly Loan Amortization'!$B$14:$B$373,"&gt;"&amp;'Loan Amortization'!AD$36,'Monthly Loan Amortization'!$B$14:$B$373,"&lt;="&amp;'Loan Amortization'!AE$36),0))</f>
        <v>0</v>
      </c>
      <c r="AF90" s="147">
        <f>IF($C$90=$AQ$5,SUMIFS('Monthly Loan Amortization'!$BI$14:$BI$373,'Monthly Loan Amortization'!$B$14:$B$373,"&gt;"&amp;'Loan Amortization'!AE$36,'Monthly Loan Amortization'!$B$14:$B$373,"&lt;="&amp;'Loan Amortization'!AF$36),IF($C$90=$AQ$6,SUMIFS('Monthly Loan Amortization'!$BY$14:$BY$373,'Monthly Loan Amortization'!$B$14:$B$373,"&gt;"&amp;'Loan Amortization'!AE$36,'Monthly Loan Amortization'!$B$14:$B$373,"&lt;="&amp;'Loan Amortization'!AF$36),0))</f>
        <v>0</v>
      </c>
      <c r="AG90" s="147">
        <f>IF($C$90=$AQ$5,SUMIFS('Monthly Loan Amortization'!$BI$14:$BI$373,'Monthly Loan Amortization'!$B$14:$B$373,"&gt;"&amp;'Loan Amortization'!AF$36,'Monthly Loan Amortization'!$B$14:$B$373,"&lt;="&amp;'Loan Amortization'!AG$36),IF($C$90=$AQ$6,SUMIFS('Monthly Loan Amortization'!$BY$14:$BY$373,'Monthly Loan Amortization'!$B$14:$B$373,"&gt;"&amp;'Loan Amortization'!AF$36,'Monthly Loan Amortization'!$B$14:$B$373,"&lt;="&amp;'Loan Amortization'!AG$36),0))</f>
        <v>0</v>
      </c>
      <c r="AH90" s="147">
        <f>IF($C$90=$AQ$5,SUMIFS('Monthly Loan Amortization'!$BI$14:$BI$373,'Monthly Loan Amortization'!$B$14:$B$373,"&gt;"&amp;'Loan Amortization'!AG$36,'Monthly Loan Amortization'!$B$14:$B$373,"&lt;="&amp;'Loan Amortization'!AH$36),IF($C$90=$AQ$6,SUMIFS('Monthly Loan Amortization'!$BY$14:$BY$373,'Monthly Loan Amortization'!$B$14:$B$373,"&gt;"&amp;'Loan Amortization'!AG$36,'Monthly Loan Amortization'!$B$14:$B$373,"&lt;="&amp;'Loan Amortization'!AH$36),0))</f>
        <v>0</v>
      </c>
      <c r="AI90" s="147">
        <f>IF($C$90=$AQ$5,SUMIFS('Monthly Loan Amortization'!$BI$14:$BI$373,'Monthly Loan Amortization'!$B$14:$B$373,"&gt;"&amp;'Loan Amortization'!AH$36,'Monthly Loan Amortization'!$B$14:$B$373,"&lt;="&amp;'Loan Amortization'!AI$36),IF($C$90=$AQ$6,SUMIFS('Monthly Loan Amortization'!$BY$14:$BY$373,'Monthly Loan Amortization'!$B$14:$B$373,"&gt;"&amp;'Loan Amortization'!AH$36,'Monthly Loan Amortization'!$B$14:$B$373,"&lt;="&amp;'Loan Amortization'!AI$36),0))</f>
        <v>0</v>
      </c>
    </row>
    <row r="91" spans="1:35" x14ac:dyDescent="0.25">
      <c r="A91" s="641"/>
      <c r="B91" s="438"/>
      <c r="D91" s="1" t="s">
        <v>183</v>
      </c>
      <c r="F91" s="58">
        <f>SUM(F89:F90)</f>
        <v>0</v>
      </c>
      <c r="G91" s="58">
        <f>SUM(G89:G90)</f>
        <v>0</v>
      </c>
      <c r="H91" s="58">
        <f t="shared" ref="H91:AI91" si="14">SUM(H89:H90)</f>
        <v>0</v>
      </c>
      <c r="I91" s="58">
        <f t="shared" si="14"/>
        <v>0</v>
      </c>
      <c r="J91" s="58">
        <f t="shared" si="14"/>
        <v>0</v>
      </c>
      <c r="K91" s="58">
        <f t="shared" si="14"/>
        <v>0</v>
      </c>
      <c r="L91" s="58">
        <f t="shared" si="14"/>
        <v>0</v>
      </c>
      <c r="M91" s="58">
        <f t="shared" si="14"/>
        <v>0</v>
      </c>
      <c r="N91" s="58">
        <f t="shared" si="14"/>
        <v>0</v>
      </c>
      <c r="O91" s="58">
        <f t="shared" si="14"/>
        <v>0</v>
      </c>
      <c r="P91" s="58">
        <f t="shared" si="14"/>
        <v>0</v>
      </c>
      <c r="Q91" s="58">
        <f t="shared" si="14"/>
        <v>0</v>
      </c>
      <c r="R91" s="58">
        <f t="shared" si="14"/>
        <v>0</v>
      </c>
      <c r="S91" s="58">
        <f t="shared" si="14"/>
        <v>0</v>
      </c>
      <c r="T91" s="58">
        <f t="shared" si="14"/>
        <v>0</v>
      </c>
      <c r="U91" s="58">
        <f t="shared" si="14"/>
        <v>0</v>
      </c>
      <c r="V91" s="58">
        <f t="shared" si="14"/>
        <v>0</v>
      </c>
      <c r="W91" s="58">
        <f t="shared" si="14"/>
        <v>0</v>
      </c>
      <c r="X91" s="58">
        <f t="shared" si="14"/>
        <v>0</v>
      </c>
      <c r="Y91" s="58">
        <f t="shared" si="14"/>
        <v>0</v>
      </c>
      <c r="Z91" s="58">
        <f t="shared" si="14"/>
        <v>0</v>
      </c>
      <c r="AA91" s="58">
        <f t="shared" si="14"/>
        <v>0</v>
      </c>
      <c r="AB91" s="58">
        <f t="shared" si="14"/>
        <v>0</v>
      </c>
      <c r="AC91" s="58">
        <f t="shared" si="14"/>
        <v>0</v>
      </c>
      <c r="AD91" s="58">
        <f t="shared" si="14"/>
        <v>0</v>
      </c>
      <c r="AE91" s="58">
        <f t="shared" si="14"/>
        <v>0</v>
      </c>
      <c r="AF91" s="58">
        <f t="shared" si="14"/>
        <v>0</v>
      </c>
      <c r="AG91" s="58">
        <f t="shared" si="14"/>
        <v>0</v>
      </c>
      <c r="AH91" s="58">
        <f t="shared" si="14"/>
        <v>0</v>
      </c>
      <c r="AI91" s="58">
        <f t="shared" si="14"/>
        <v>0</v>
      </c>
    </row>
    <row r="92" spans="1:35" x14ac:dyDescent="0.25">
      <c r="A92" s="641"/>
      <c r="B92" s="43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</row>
    <row r="93" spans="1:35" x14ac:dyDescent="0.25">
      <c r="A93" s="641"/>
      <c r="B93" s="438"/>
      <c r="D93" s="1" t="s">
        <v>184</v>
      </c>
      <c r="F93" s="58">
        <f>IF($C$90=$AQ$5,SUMIFS('Monthly Loan Amortization'!$BM$14:$BM$373,'Monthly Loan Amortization'!$B$14:$B$373,"&gt;"&amp;'Loan Amortization'!E$36,'Monthly Loan Amortization'!$B$14:$B$373,"&lt;="&amp;'Loan Amortization'!F$36),0)</f>
        <v>0</v>
      </c>
      <c r="G93" s="58">
        <f>IF($C$90=$AQ$5,SUMIFS('Monthly Loan Amortization'!$BM$14:$BM$373,'Monthly Loan Amortization'!$B$14:$B$373,"&gt;"&amp;'Loan Amortization'!F$36,'Monthly Loan Amortization'!$B$14:$B$373,"&lt;="&amp;'Loan Amortization'!G$36),0)</f>
        <v>0</v>
      </c>
      <c r="H93" s="58">
        <f>IF($C$90=$AQ$5,SUMIFS('Monthly Loan Amortization'!$BM$14:$BM$373,'Monthly Loan Amortization'!$B$14:$B$373,"&gt;"&amp;'Loan Amortization'!G$36,'Monthly Loan Amortization'!$B$14:$B$373,"&lt;="&amp;'Loan Amortization'!H$36),0)</f>
        <v>0</v>
      </c>
      <c r="I93" s="58">
        <f>IF($C$90=$AQ$5,SUMIFS('Monthly Loan Amortization'!$BM$14:$BM$373,'Monthly Loan Amortization'!$B$14:$B$373,"&gt;"&amp;'Loan Amortization'!H$36,'Monthly Loan Amortization'!$B$14:$B$373,"&lt;="&amp;'Loan Amortization'!I$36),0)</f>
        <v>0</v>
      </c>
      <c r="J93" s="58">
        <f>IF($C$90=$AQ$5,SUMIFS('Monthly Loan Amortization'!$BM$14:$BM$373,'Monthly Loan Amortization'!$B$14:$B$373,"&gt;"&amp;'Loan Amortization'!I$36,'Monthly Loan Amortization'!$B$14:$B$373,"&lt;="&amp;'Loan Amortization'!J$36),0)</f>
        <v>0</v>
      </c>
      <c r="K93" s="58">
        <f>IF($C$90=$AQ$5,SUMIFS('Monthly Loan Amortization'!$BM$14:$BM$373,'Monthly Loan Amortization'!$B$14:$B$373,"&gt;"&amp;'Loan Amortization'!J$36,'Monthly Loan Amortization'!$B$14:$B$373,"&lt;="&amp;'Loan Amortization'!K$36),0)</f>
        <v>0</v>
      </c>
      <c r="L93" s="58">
        <f>IF($C$90=$AQ$5,SUMIFS('Monthly Loan Amortization'!$BM$14:$BM$373,'Monthly Loan Amortization'!$B$14:$B$373,"&gt;"&amp;'Loan Amortization'!K$36,'Monthly Loan Amortization'!$B$14:$B$373,"&lt;="&amp;'Loan Amortization'!L$36),0)</f>
        <v>0</v>
      </c>
      <c r="M93" s="58">
        <f>IF($C$90=$AQ$5,SUMIFS('Monthly Loan Amortization'!$BM$14:$BM$373,'Monthly Loan Amortization'!$B$14:$B$373,"&gt;"&amp;'Loan Amortization'!L$36,'Monthly Loan Amortization'!$B$14:$B$373,"&lt;="&amp;'Loan Amortization'!M$36),0)</f>
        <v>0</v>
      </c>
      <c r="N93" s="58">
        <f>IF($C$90=$AQ$5,SUMIFS('Monthly Loan Amortization'!$BM$14:$BM$373,'Monthly Loan Amortization'!$B$14:$B$373,"&gt;"&amp;'Loan Amortization'!M$36,'Monthly Loan Amortization'!$B$14:$B$373,"&lt;="&amp;'Loan Amortization'!N$36),0)</f>
        <v>0</v>
      </c>
      <c r="O93" s="58">
        <f>IF($C$90=$AQ$5,SUMIFS('Monthly Loan Amortization'!$BM$14:$BM$373,'Monthly Loan Amortization'!$B$14:$B$373,"&gt;"&amp;'Loan Amortization'!N$36,'Monthly Loan Amortization'!$B$14:$B$373,"&lt;="&amp;'Loan Amortization'!O$36),0)</f>
        <v>0</v>
      </c>
      <c r="P93" s="58">
        <f>IF($C$90=$AQ$5,SUMIFS('Monthly Loan Amortization'!$BM$14:$BM$373,'Monthly Loan Amortization'!$B$14:$B$373,"&gt;"&amp;'Loan Amortization'!O$36,'Monthly Loan Amortization'!$B$14:$B$373,"&lt;="&amp;'Loan Amortization'!P$36),0)</f>
        <v>0</v>
      </c>
      <c r="Q93" s="58">
        <f>IF($C$90=$AQ$5,SUMIFS('Monthly Loan Amortization'!$BM$14:$BM$373,'Monthly Loan Amortization'!$B$14:$B$373,"&gt;"&amp;'Loan Amortization'!P$36,'Monthly Loan Amortization'!$B$14:$B$373,"&lt;="&amp;'Loan Amortization'!Q$36),0)</f>
        <v>0</v>
      </c>
      <c r="R93" s="58">
        <f>IF($C$90=$AQ$5,SUMIFS('Monthly Loan Amortization'!$BM$14:$BM$373,'Monthly Loan Amortization'!$B$14:$B$373,"&gt;"&amp;'Loan Amortization'!Q$36,'Monthly Loan Amortization'!$B$14:$B$373,"&lt;="&amp;'Loan Amortization'!R$36),0)</f>
        <v>0</v>
      </c>
      <c r="S93" s="58">
        <f>IF($C$90=$AQ$5,SUMIFS('Monthly Loan Amortization'!$BM$14:$BM$373,'Monthly Loan Amortization'!$B$14:$B$373,"&gt;"&amp;'Loan Amortization'!R$36,'Monthly Loan Amortization'!$B$14:$B$373,"&lt;="&amp;'Loan Amortization'!S$36),0)</f>
        <v>0</v>
      </c>
      <c r="T93" s="58">
        <f>IF($C$90=$AQ$5,SUMIFS('Monthly Loan Amortization'!$BM$14:$BM$373,'Monthly Loan Amortization'!$B$14:$B$373,"&gt;"&amp;'Loan Amortization'!S$36,'Monthly Loan Amortization'!$B$14:$B$373,"&lt;="&amp;'Loan Amortization'!T$36),0)</f>
        <v>0</v>
      </c>
      <c r="U93" s="58">
        <f>IF($C$90=$AQ$5,SUMIFS('Monthly Loan Amortization'!$BM$14:$BM$373,'Monthly Loan Amortization'!$B$14:$B$373,"&gt;"&amp;'Loan Amortization'!T$36,'Monthly Loan Amortization'!$B$14:$B$373,"&lt;="&amp;'Loan Amortization'!U$36),0)</f>
        <v>0</v>
      </c>
      <c r="V93" s="58">
        <f>IF($C$90=$AQ$5,SUMIFS('Monthly Loan Amortization'!$BM$14:$BM$373,'Monthly Loan Amortization'!$B$14:$B$373,"&gt;"&amp;'Loan Amortization'!U$36,'Monthly Loan Amortization'!$B$14:$B$373,"&lt;="&amp;'Loan Amortization'!V$36),0)</f>
        <v>0</v>
      </c>
      <c r="W93" s="58">
        <f>IF($C$90=$AQ$5,SUMIFS('Monthly Loan Amortization'!$BM$14:$BM$373,'Monthly Loan Amortization'!$B$14:$B$373,"&gt;"&amp;'Loan Amortization'!V$36,'Monthly Loan Amortization'!$B$14:$B$373,"&lt;="&amp;'Loan Amortization'!W$36),0)</f>
        <v>0</v>
      </c>
      <c r="X93" s="58">
        <f>IF($C$90=$AQ$5,SUMIFS('Monthly Loan Amortization'!$BM$14:$BM$373,'Monthly Loan Amortization'!$B$14:$B$373,"&gt;"&amp;'Loan Amortization'!W$36,'Monthly Loan Amortization'!$B$14:$B$373,"&lt;="&amp;'Loan Amortization'!X$36),0)</f>
        <v>0</v>
      </c>
      <c r="Y93" s="58">
        <f>IF($C$90=$AQ$5,SUMIFS('Monthly Loan Amortization'!$BM$14:$BM$373,'Monthly Loan Amortization'!$B$14:$B$373,"&gt;"&amp;'Loan Amortization'!X$36,'Monthly Loan Amortization'!$B$14:$B$373,"&lt;="&amp;'Loan Amortization'!Y$36),0)</f>
        <v>0</v>
      </c>
      <c r="Z93" s="58">
        <f>IF($C$90=$AQ$5,SUMIFS('Monthly Loan Amortization'!$BM$14:$BM$373,'Monthly Loan Amortization'!$B$14:$B$373,"&gt;"&amp;'Loan Amortization'!Y$36,'Monthly Loan Amortization'!$B$14:$B$373,"&lt;="&amp;'Loan Amortization'!Z$36),0)</f>
        <v>0</v>
      </c>
      <c r="AA93" s="58">
        <f>IF($C$90=$AQ$5,SUMIFS('Monthly Loan Amortization'!$BM$14:$BM$373,'Monthly Loan Amortization'!$B$14:$B$373,"&gt;"&amp;'Loan Amortization'!Z$36,'Monthly Loan Amortization'!$B$14:$B$373,"&lt;="&amp;'Loan Amortization'!AA$36),0)</f>
        <v>0</v>
      </c>
      <c r="AB93" s="58">
        <f>IF($C$90=$AQ$5,SUMIFS('Monthly Loan Amortization'!$BM$14:$BM$373,'Monthly Loan Amortization'!$B$14:$B$373,"&gt;"&amp;'Loan Amortization'!AA$36,'Monthly Loan Amortization'!$B$14:$B$373,"&lt;="&amp;'Loan Amortization'!AB$36),0)</f>
        <v>0</v>
      </c>
      <c r="AC93" s="58">
        <f>IF($C$90=$AQ$5,SUMIFS('Monthly Loan Amortization'!$BM$14:$BM$373,'Monthly Loan Amortization'!$B$14:$B$373,"&gt;"&amp;'Loan Amortization'!AB$36,'Monthly Loan Amortization'!$B$14:$B$373,"&lt;="&amp;'Loan Amortization'!AC$36),0)</f>
        <v>0</v>
      </c>
      <c r="AD93" s="58">
        <f>IF($C$90=$AQ$5,SUMIFS('Monthly Loan Amortization'!$BM$14:$BM$373,'Monthly Loan Amortization'!$B$14:$B$373,"&gt;"&amp;'Loan Amortization'!AC$36,'Monthly Loan Amortization'!$B$14:$B$373,"&lt;="&amp;'Loan Amortization'!AD$36),0)</f>
        <v>0</v>
      </c>
      <c r="AE93" s="58">
        <f>IF($C$90=$AQ$5,SUMIFS('Monthly Loan Amortization'!$BM$14:$BM$373,'Monthly Loan Amortization'!$B$14:$B$373,"&gt;"&amp;'Loan Amortization'!AD$36,'Monthly Loan Amortization'!$B$14:$B$373,"&lt;="&amp;'Loan Amortization'!AE$36),0)</f>
        <v>0</v>
      </c>
      <c r="AF93" s="58">
        <f>IF($C$90=$AQ$5,SUMIFS('Monthly Loan Amortization'!$BM$14:$BM$373,'Monthly Loan Amortization'!$B$14:$B$373,"&gt;"&amp;'Loan Amortization'!AE$36,'Monthly Loan Amortization'!$B$14:$B$373,"&lt;="&amp;'Loan Amortization'!AF$36),0)</f>
        <v>0</v>
      </c>
      <c r="AG93" s="58">
        <f>IF($C$90=$AQ$5,SUMIFS('Monthly Loan Amortization'!$BM$14:$BM$373,'Monthly Loan Amortization'!$B$14:$B$373,"&gt;"&amp;'Loan Amortization'!AF$36,'Monthly Loan Amortization'!$B$14:$B$373,"&lt;="&amp;'Loan Amortization'!AG$36),0)</f>
        <v>0</v>
      </c>
      <c r="AH93" s="58">
        <f>IF($C$90=$AQ$5,SUMIFS('Monthly Loan Amortization'!$BM$14:$BM$373,'Monthly Loan Amortization'!$B$14:$B$373,"&gt;"&amp;'Loan Amortization'!AG$36,'Monthly Loan Amortization'!$B$14:$B$373,"&lt;="&amp;'Loan Amortization'!AH$36),0)</f>
        <v>0</v>
      </c>
      <c r="AI93" s="58">
        <f>IF($C$90=$AQ$5,SUMIFS('Monthly Loan Amortization'!$BM$14:$BM$373,'Monthly Loan Amortization'!$B$14:$B$373,"&gt;"&amp;'Loan Amortization'!AH$36,'Monthly Loan Amortization'!$B$14:$B$373,"&lt;="&amp;'Loan Amortization'!AI$36),0)</f>
        <v>0</v>
      </c>
    </row>
    <row r="94" spans="1:35" x14ac:dyDescent="0.25">
      <c r="A94" s="641"/>
      <c r="B94" s="43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</row>
    <row r="95" spans="1:35" ht="15.75" thickBot="1" x14ac:dyDescent="0.3">
      <c r="A95" s="641"/>
      <c r="B95" s="438"/>
      <c r="D95" s="1" t="s">
        <v>186</v>
      </c>
      <c r="F95" s="75">
        <f t="shared" ref="F95:AI95" si="15">F89+F93+E95</f>
        <v>0</v>
      </c>
      <c r="G95" s="75">
        <f t="shared" si="15"/>
        <v>0</v>
      </c>
      <c r="H95" s="75">
        <f t="shared" si="15"/>
        <v>0</v>
      </c>
      <c r="I95" s="75">
        <f t="shared" si="15"/>
        <v>0</v>
      </c>
      <c r="J95" s="75">
        <f t="shared" si="15"/>
        <v>0</v>
      </c>
      <c r="K95" s="75">
        <f t="shared" si="15"/>
        <v>0</v>
      </c>
      <c r="L95" s="75">
        <f t="shared" si="15"/>
        <v>0</v>
      </c>
      <c r="M95" s="75">
        <f t="shared" si="15"/>
        <v>0</v>
      </c>
      <c r="N95" s="75">
        <f t="shared" si="15"/>
        <v>0</v>
      </c>
      <c r="O95" s="75">
        <f t="shared" si="15"/>
        <v>0</v>
      </c>
      <c r="P95" s="75">
        <f t="shared" si="15"/>
        <v>0</v>
      </c>
      <c r="Q95" s="75">
        <f t="shared" si="15"/>
        <v>0</v>
      </c>
      <c r="R95" s="75">
        <f t="shared" si="15"/>
        <v>0</v>
      </c>
      <c r="S95" s="75">
        <f t="shared" si="15"/>
        <v>0</v>
      </c>
      <c r="T95" s="75">
        <f t="shared" si="15"/>
        <v>0</v>
      </c>
      <c r="U95" s="75">
        <f t="shared" si="15"/>
        <v>0</v>
      </c>
      <c r="V95" s="75">
        <f t="shared" si="15"/>
        <v>0</v>
      </c>
      <c r="W95" s="75">
        <f t="shared" si="15"/>
        <v>0</v>
      </c>
      <c r="X95" s="75">
        <f t="shared" si="15"/>
        <v>0</v>
      </c>
      <c r="Y95" s="75">
        <f t="shared" si="15"/>
        <v>0</v>
      </c>
      <c r="Z95" s="75">
        <f t="shared" si="15"/>
        <v>0</v>
      </c>
      <c r="AA95" s="75">
        <f t="shared" si="15"/>
        <v>0</v>
      </c>
      <c r="AB95" s="75">
        <f t="shared" si="15"/>
        <v>0</v>
      </c>
      <c r="AC95" s="75">
        <f t="shared" si="15"/>
        <v>0</v>
      </c>
      <c r="AD95" s="75">
        <f t="shared" si="15"/>
        <v>0</v>
      </c>
      <c r="AE95" s="75">
        <f t="shared" si="15"/>
        <v>0</v>
      </c>
      <c r="AF95" s="75">
        <f t="shared" si="15"/>
        <v>0</v>
      </c>
      <c r="AG95" s="75">
        <f t="shared" si="15"/>
        <v>0</v>
      </c>
      <c r="AH95" s="75">
        <f t="shared" si="15"/>
        <v>0</v>
      </c>
      <c r="AI95" s="75">
        <f t="shared" si="15"/>
        <v>0</v>
      </c>
    </row>
    <row r="96" spans="1:35" x14ac:dyDescent="0.25">
      <c r="A96" s="641"/>
      <c r="B96" s="438"/>
    </row>
    <row r="97" spans="1:35" x14ac:dyDescent="0.25">
      <c r="A97" s="641"/>
      <c r="B97" s="438"/>
      <c r="D97" s="1" t="s">
        <v>185</v>
      </c>
      <c r="E97" s="15"/>
      <c r="F97" s="15">
        <f>IF($C$90=$AQ$5,$D$25-F95,INDEX('Monthly Loan Amortization'!$CA$14:$CA$373,MATCH('Loan Amortization'!F$36,'Monthly Loan Amortization'!$B$14:$B$373,0),1))</f>
        <v>0</v>
      </c>
      <c r="G97" s="15">
        <f>IF($C$90=$AQ$5,$D$25-G95,INDEX('Monthly Loan Amortization'!$CA$14:$CA$373,MATCH('Loan Amortization'!G$36,'Monthly Loan Amortization'!$B$14:$B$373,0),1))</f>
        <v>0</v>
      </c>
      <c r="H97" s="15">
        <f>IF($C$90=$AQ$5,$D$25-H95,INDEX('Monthly Loan Amortization'!$CA$14:$CA$373,MATCH('Loan Amortization'!H$36,'Monthly Loan Amortization'!$B$14:$B$373,0),1))</f>
        <v>0</v>
      </c>
      <c r="I97" s="15">
        <f>IF($C$90=$AQ$5,$D$25-I95,INDEX('Monthly Loan Amortization'!$CA$14:$CA$373,MATCH('Loan Amortization'!I$36,'Monthly Loan Amortization'!$B$14:$B$373,0),1))</f>
        <v>0</v>
      </c>
      <c r="J97" s="15">
        <f>IF($C$90=$AQ$5,$D$25-J95,INDEX('Monthly Loan Amortization'!$CA$14:$CA$373,MATCH('Loan Amortization'!J$36,'Monthly Loan Amortization'!$B$14:$B$373,0),1))</f>
        <v>0</v>
      </c>
      <c r="K97" s="15">
        <f>IF($C$90=$AQ$5,$D$25-K95,INDEX('Monthly Loan Amortization'!$CA$14:$CA$373,MATCH('Loan Amortization'!K$36,'Monthly Loan Amortization'!$B$14:$B$373,0),1))</f>
        <v>0</v>
      </c>
      <c r="L97" s="15">
        <f>IF($C$90=$AQ$5,$D$25-L95,INDEX('Monthly Loan Amortization'!$CA$14:$CA$373,MATCH('Loan Amortization'!L$36,'Monthly Loan Amortization'!$B$14:$B$373,0),1))</f>
        <v>0</v>
      </c>
      <c r="M97" s="15">
        <f>IF($C$90=$AQ$5,$D$25-M95,INDEX('Monthly Loan Amortization'!$CA$14:$CA$373,MATCH('Loan Amortization'!M$36,'Monthly Loan Amortization'!$B$14:$B$373,0),1))</f>
        <v>0</v>
      </c>
      <c r="N97" s="15">
        <f>IF($C$90=$AQ$5,$D$25-N95,INDEX('Monthly Loan Amortization'!$CA$14:$CA$373,MATCH('Loan Amortization'!N$36,'Monthly Loan Amortization'!$B$14:$B$373,0),1))</f>
        <v>0</v>
      </c>
      <c r="O97" s="15">
        <f>IF($C$90=$AQ$5,$D$25-O95,INDEX('Monthly Loan Amortization'!$CA$14:$CA$373,MATCH('Loan Amortization'!O$36,'Monthly Loan Amortization'!$B$14:$B$373,0),1))</f>
        <v>0</v>
      </c>
      <c r="P97" s="15">
        <f>IF($C$90=$AQ$5,$D$25-P95,INDEX('Monthly Loan Amortization'!$CA$14:$CA$373,MATCH('Loan Amortization'!P$36,'Monthly Loan Amortization'!$B$14:$B$373,0),1))</f>
        <v>0</v>
      </c>
      <c r="Q97" s="15">
        <f>IF($C$90=$AQ$5,$D$25-Q95,INDEX('Monthly Loan Amortization'!$CA$14:$CA$373,MATCH('Loan Amortization'!Q$36,'Monthly Loan Amortization'!$B$14:$B$373,0),1))</f>
        <v>0</v>
      </c>
      <c r="R97" s="15">
        <f>IF($C$90=$AQ$5,$D$25-R95,INDEX('Monthly Loan Amortization'!$CA$14:$CA$373,MATCH('Loan Amortization'!R$36,'Monthly Loan Amortization'!$B$14:$B$373,0),1))</f>
        <v>0</v>
      </c>
      <c r="S97" s="15">
        <f>IF($C$90=$AQ$5,$D$25-S95,INDEX('Monthly Loan Amortization'!$CA$14:$CA$373,MATCH('Loan Amortization'!S$36,'Monthly Loan Amortization'!$B$14:$B$373,0),1))</f>
        <v>0</v>
      </c>
      <c r="T97" s="15">
        <f>IF($C$90=$AQ$5,$D$25-T95,INDEX('Monthly Loan Amortization'!$CA$14:$CA$373,MATCH('Loan Amortization'!T$36,'Monthly Loan Amortization'!$B$14:$B$373,0),1))</f>
        <v>0</v>
      </c>
      <c r="U97" s="15">
        <f>IF($C$90=$AQ$5,$D$25-U95,INDEX('Monthly Loan Amortization'!$CA$14:$CA$373,MATCH('Loan Amortization'!U$36,'Monthly Loan Amortization'!$B$14:$B$373,0),1))</f>
        <v>0</v>
      </c>
      <c r="V97" s="15">
        <f>IF($C$90=$AQ$5,$D$25-V95,INDEX('Monthly Loan Amortization'!$CA$14:$CA$373,MATCH('Loan Amortization'!V$36,'Monthly Loan Amortization'!$B$14:$B$373,0),1))</f>
        <v>0</v>
      </c>
      <c r="W97" s="15">
        <f>IF($C$90=$AQ$5,$D$25-W95,INDEX('Monthly Loan Amortization'!$CA$14:$CA$373,MATCH('Loan Amortization'!W$36,'Monthly Loan Amortization'!$B$14:$B$373,0),1))</f>
        <v>0</v>
      </c>
      <c r="X97" s="15">
        <f>IF($C$90=$AQ$5,$D$25-X95,INDEX('Monthly Loan Amortization'!$CA$14:$CA$373,MATCH('Loan Amortization'!X$36,'Monthly Loan Amortization'!$B$14:$B$373,0),1))</f>
        <v>0</v>
      </c>
      <c r="Y97" s="15">
        <f>IF($C$90=$AQ$5,$D$25-Y95,INDEX('Monthly Loan Amortization'!$CA$14:$CA$373,MATCH('Loan Amortization'!Y$36,'Monthly Loan Amortization'!$B$14:$B$373,0),1))</f>
        <v>0</v>
      </c>
      <c r="Z97" s="15">
        <f>IF($C$90=$AQ$5,$D$25-Z95,INDEX('Monthly Loan Amortization'!$CA$14:$CA$373,MATCH('Loan Amortization'!Z$36,'Monthly Loan Amortization'!$B$14:$B$373,0),1))</f>
        <v>0</v>
      </c>
      <c r="AA97" s="15">
        <f>IF($C$90=$AQ$5,$D$25-AA95,INDEX('Monthly Loan Amortization'!$CA$14:$CA$373,MATCH('Loan Amortization'!AA$36,'Monthly Loan Amortization'!$B$14:$B$373,0),1))</f>
        <v>0</v>
      </c>
      <c r="AB97" s="15">
        <f>IF($C$90=$AQ$5,$D$25-AB95,INDEX('Monthly Loan Amortization'!$CA$14:$CA$373,MATCH('Loan Amortization'!AB$36,'Monthly Loan Amortization'!$B$14:$B$373,0),1))</f>
        <v>0</v>
      </c>
      <c r="AC97" s="15">
        <f>IF($C$90=$AQ$5,$D$25-AC95,INDEX('Monthly Loan Amortization'!$CA$14:$CA$373,MATCH('Loan Amortization'!AC$36,'Monthly Loan Amortization'!$B$14:$B$373,0),1))</f>
        <v>0</v>
      </c>
      <c r="AD97" s="15">
        <f>IF($C$90=$AQ$5,$D$25-AD95,INDEX('Monthly Loan Amortization'!$CA$14:$CA$373,MATCH('Loan Amortization'!AD$36,'Monthly Loan Amortization'!$B$14:$B$373,0),1))</f>
        <v>0</v>
      </c>
      <c r="AE97" s="15">
        <f>IF($C$90=$AQ$5,$D$25-AE95,INDEX('Monthly Loan Amortization'!$CA$14:$CA$373,MATCH('Loan Amortization'!AE$36,'Monthly Loan Amortization'!$B$14:$B$373,0),1))</f>
        <v>0</v>
      </c>
      <c r="AF97" s="15">
        <f>IF($C$90=$AQ$5,$D$25-AF95,INDEX('Monthly Loan Amortization'!$CA$14:$CA$373,MATCH('Loan Amortization'!AF$36,'Monthly Loan Amortization'!$B$14:$B$373,0),1))</f>
        <v>0</v>
      </c>
      <c r="AG97" s="15">
        <f>IF($C$90=$AQ$5,$D$25-AG95,INDEX('Monthly Loan Amortization'!$CA$14:$CA$373,MATCH('Loan Amortization'!AG$36,'Monthly Loan Amortization'!$B$14:$B$373,0),1))</f>
        <v>0</v>
      </c>
      <c r="AH97" s="15">
        <f>IF($C$90=$AQ$5,$D$25-AH95,INDEX('Monthly Loan Amortization'!$CA$14:$CA$373,MATCH('Loan Amortization'!AH$36,'Monthly Loan Amortization'!$B$14:$B$373,0),1))</f>
        <v>0</v>
      </c>
      <c r="AI97" s="15">
        <f>IF($C$90=$AQ$5,$D$25-AI95,INDEX('Monthly Loan Amortization'!$CA$14:$CA$373,MATCH('Loan Amortization'!AI$36,'Monthly Loan Amortization'!$B$14:$B$373,0),1))</f>
        <v>0</v>
      </c>
    </row>
    <row r="98" spans="1:35" ht="6" customHeight="1" x14ac:dyDescent="0.25">
      <c r="A98" s="641"/>
      <c r="B98" s="438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</row>
    <row r="99" spans="1:35" x14ac:dyDescent="0.25">
      <c r="A99" s="641"/>
      <c r="B99" s="438"/>
      <c r="C99" s="2" t="s">
        <v>203</v>
      </c>
    </row>
    <row r="100" spans="1:35" x14ac:dyDescent="0.25">
      <c r="A100" s="641"/>
      <c r="B100" s="438"/>
      <c r="C100" s="2">
        <f>C26</f>
        <v>0</v>
      </c>
      <c r="D100" s="1" t="s">
        <v>181</v>
      </c>
      <c r="F100" s="58">
        <f>IF($F$26&gt;E$36,0,IF($C$101=$AQ$5,SUMIFS('Monthly Loan Amortization'!$CF$14:$CF$373,'Monthly Loan Amortization'!$B$14:$B$373,"&gt;"&amp;'Loan Amortization'!E$36,'Monthly Loan Amortization'!$B$14:$B$373,"&lt;="&amp;'Loan Amortization'!F$36),IF($C$101=$AQ$6,SUMIFS('Monthly Loan Amortization'!$CS$14:$CS$373,'Monthly Loan Amortization'!$B$14:$B$373,"&gt;"&amp;'Loan Amortization'!E$36,'Monthly Loan Amortization'!$B$14:$B$373,"&lt;="&amp;'Loan Amortization'!F$36),0)))</f>
        <v>0</v>
      </c>
      <c r="G100" s="58">
        <f>IF($F$26&gt;F$36,0,IF($C$101=$AQ$5,SUMIFS('Monthly Loan Amortization'!$CF$14:$CF$373,'Monthly Loan Amortization'!$B$14:$B$373,"&gt;"&amp;'Loan Amortization'!F$36,'Monthly Loan Amortization'!$B$14:$B$373,"&lt;="&amp;'Loan Amortization'!G$36),IF($C$101=$AQ$6,SUMIFS('Monthly Loan Amortization'!$CS$14:$CS$373,'Monthly Loan Amortization'!$B$14:$B$373,"&gt;"&amp;'Loan Amortization'!F$36,'Monthly Loan Amortization'!$B$14:$B$373,"&lt;="&amp;'Loan Amortization'!G$36),0)))</f>
        <v>0</v>
      </c>
      <c r="H100" s="58">
        <f>IF($F$26&gt;G$36,0,IF($C$101=$AQ$5,SUMIFS('Monthly Loan Amortization'!$CF$14:$CF$373,'Monthly Loan Amortization'!$B$14:$B$373,"&gt;"&amp;'Loan Amortization'!G$36,'Monthly Loan Amortization'!$B$14:$B$373,"&lt;="&amp;'Loan Amortization'!H$36),IF($C$101=$AQ$6,SUMIFS('Monthly Loan Amortization'!$CS$14:$CS$373,'Monthly Loan Amortization'!$B$14:$B$373,"&gt;"&amp;'Loan Amortization'!G$36,'Monthly Loan Amortization'!$B$14:$B$373,"&lt;="&amp;'Loan Amortization'!H$36),0)))</f>
        <v>0</v>
      </c>
      <c r="I100" s="58">
        <f>IF($F$26&gt;H$36,0,IF($C$101=$AQ$5,SUMIFS('Monthly Loan Amortization'!$CF$14:$CF$373,'Monthly Loan Amortization'!$B$14:$B$373,"&gt;"&amp;'Loan Amortization'!H$36,'Monthly Loan Amortization'!$B$14:$B$373,"&lt;="&amp;'Loan Amortization'!I$36),IF($C$101=$AQ$6,SUMIFS('Monthly Loan Amortization'!$CS$14:$CS$373,'Monthly Loan Amortization'!$B$14:$B$373,"&gt;"&amp;'Loan Amortization'!H$36,'Monthly Loan Amortization'!$B$14:$B$373,"&lt;="&amp;'Loan Amortization'!I$36),0)))</f>
        <v>0</v>
      </c>
      <c r="J100" s="58">
        <f>IF($F$26&gt;I$36,0,IF($C$101=$AQ$5,SUMIFS('Monthly Loan Amortization'!$CF$14:$CF$373,'Monthly Loan Amortization'!$B$14:$B$373,"&gt;"&amp;'Loan Amortization'!I$36,'Monthly Loan Amortization'!$B$14:$B$373,"&lt;="&amp;'Loan Amortization'!J$36),IF($C$101=$AQ$6,SUMIFS('Monthly Loan Amortization'!$CS$14:$CS$373,'Monthly Loan Amortization'!$B$14:$B$373,"&gt;"&amp;'Loan Amortization'!I$36,'Monthly Loan Amortization'!$B$14:$B$373,"&lt;="&amp;'Loan Amortization'!J$36),0)))</f>
        <v>0</v>
      </c>
      <c r="K100" s="58">
        <f>IF($F$26&gt;J$36,0,IF($C$101=$AQ$5,SUMIFS('Monthly Loan Amortization'!$CF$14:$CF$373,'Monthly Loan Amortization'!$B$14:$B$373,"&gt;"&amp;'Loan Amortization'!J$36,'Monthly Loan Amortization'!$B$14:$B$373,"&lt;="&amp;'Loan Amortization'!K$36),IF($C$101=$AQ$6,SUMIFS('Monthly Loan Amortization'!$CS$14:$CS$373,'Monthly Loan Amortization'!$B$14:$B$373,"&gt;"&amp;'Loan Amortization'!J$36,'Monthly Loan Amortization'!$B$14:$B$373,"&lt;="&amp;'Loan Amortization'!K$36),0)))</f>
        <v>0</v>
      </c>
      <c r="L100" s="58">
        <f>IF($F$26&gt;K$36,0,IF($C$101=$AQ$5,SUMIFS('Monthly Loan Amortization'!$CF$14:$CF$373,'Monthly Loan Amortization'!$B$14:$B$373,"&gt;"&amp;'Loan Amortization'!K$36,'Monthly Loan Amortization'!$B$14:$B$373,"&lt;="&amp;'Loan Amortization'!L$36),IF($C$101=$AQ$6,SUMIFS('Monthly Loan Amortization'!$CS$14:$CS$373,'Monthly Loan Amortization'!$B$14:$B$373,"&gt;"&amp;'Loan Amortization'!K$36,'Monthly Loan Amortization'!$B$14:$B$373,"&lt;="&amp;'Loan Amortization'!L$36),0)))</f>
        <v>0</v>
      </c>
      <c r="M100" s="58">
        <f>IF($F$26&gt;L$36,0,IF($C$101=$AQ$5,SUMIFS('Monthly Loan Amortization'!$CF$14:$CF$373,'Monthly Loan Amortization'!$B$14:$B$373,"&gt;"&amp;'Loan Amortization'!L$36,'Monthly Loan Amortization'!$B$14:$B$373,"&lt;="&amp;'Loan Amortization'!M$36),IF($C$101=$AQ$6,SUMIFS('Monthly Loan Amortization'!$CS$14:$CS$373,'Monthly Loan Amortization'!$B$14:$B$373,"&gt;"&amp;'Loan Amortization'!L$36,'Monthly Loan Amortization'!$B$14:$B$373,"&lt;="&amp;'Loan Amortization'!M$36),0)))</f>
        <v>0</v>
      </c>
      <c r="N100" s="58">
        <f>IF($F$26&gt;M$36,0,IF($C$101=$AQ$5,SUMIFS('Monthly Loan Amortization'!$CF$14:$CF$373,'Monthly Loan Amortization'!$B$14:$B$373,"&gt;"&amp;'Loan Amortization'!M$36,'Monthly Loan Amortization'!$B$14:$B$373,"&lt;="&amp;'Loan Amortization'!N$36),IF($C$101=$AQ$6,SUMIFS('Monthly Loan Amortization'!$CS$14:$CS$373,'Monthly Loan Amortization'!$B$14:$B$373,"&gt;"&amp;'Loan Amortization'!M$36,'Monthly Loan Amortization'!$B$14:$B$373,"&lt;="&amp;'Loan Amortization'!N$36),0)))</f>
        <v>0</v>
      </c>
      <c r="O100" s="58">
        <f>IF($F$26&gt;N$36,0,IF($C$101=$AQ$5,SUMIFS('Monthly Loan Amortization'!$CF$14:$CF$373,'Monthly Loan Amortization'!$B$14:$B$373,"&gt;"&amp;'Loan Amortization'!N$36,'Monthly Loan Amortization'!$B$14:$B$373,"&lt;="&amp;'Loan Amortization'!O$36),IF($C$101=$AQ$6,SUMIFS('Monthly Loan Amortization'!$CS$14:$CS$373,'Monthly Loan Amortization'!$B$14:$B$373,"&gt;"&amp;'Loan Amortization'!N$36,'Monthly Loan Amortization'!$B$14:$B$373,"&lt;="&amp;'Loan Amortization'!O$36),0)))</f>
        <v>0</v>
      </c>
      <c r="P100" s="58">
        <f>IF($F$26&gt;O$36,0,IF($C$101=$AQ$5,SUMIFS('Monthly Loan Amortization'!$CF$14:$CF$373,'Monthly Loan Amortization'!$B$14:$B$373,"&gt;"&amp;'Loan Amortization'!O$36,'Monthly Loan Amortization'!$B$14:$B$373,"&lt;="&amp;'Loan Amortization'!P$36),IF($C$101=$AQ$6,SUMIFS('Monthly Loan Amortization'!$CS$14:$CS$373,'Monthly Loan Amortization'!$B$14:$B$373,"&gt;"&amp;'Loan Amortization'!O$36,'Monthly Loan Amortization'!$B$14:$B$373,"&lt;="&amp;'Loan Amortization'!P$36),0)))</f>
        <v>0</v>
      </c>
      <c r="Q100" s="58">
        <f>IF($F$26&gt;P$36,0,IF($C$101=$AQ$5,SUMIFS('Monthly Loan Amortization'!$CF$14:$CF$373,'Monthly Loan Amortization'!$B$14:$B$373,"&gt;"&amp;'Loan Amortization'!P$36,'Monthly Loan Amortization'!$B$14:$B$373,"&lt;="&amp;'Loan Amortization'!Q$36),IF($C$101=$AQ$6,SUMIFS('Monthly Loan Amortization'!$CS$14:$CS$373,'Monthly Loan Amortization'!$B$14:$B$373,"&gt;"&amp;'Loan Amortization'!P$36,'Monthly Loan Amortization'!$B$14:$B$373,"&lt;="&amp;'Loan Amortization'!Q$36),0)))</f>
        <v>0</v>
      </c>
      <c r="R100" s="58">
        <f>IF($F$26&gt;Q$36,0,IF($C$101=$AQ$5,SUMIFS('Monthly Loan Amortization'!$CF$14:$CF$373,'Monthly Loan Amortization'!$B$14:$B$373,"&gt;"&amp;'Loan Amortization'!Q$36,'Monthly Loan Amortization'!$B$14:$B$373,"&lt;="&amp;'Loan Amortization'!R$36),IF($C$101=$AQ$6,SUMIFS('Monthly Loan Amortization'!$CS$14:$CS$373,'Monthly Loan Amortization'!$B$14:$B$373,"&gt;"&amp;'Loan Amortization'!Q$36,'Monthly Loan Amortization'!$B$14:$B$373,"&lt;="&amp;'Loan Amortization'!R$36),0)))</f>
        <v>0</v>
      </c>
      <c r="S100" s="58">
        <f>IF($F$26&gt;R$36,0,IF($C$101=$AQ$5,SUMIFS('Monthly Loan Amortization'!$CF$14:$CF$373,'Monthly Loan Amortization'!$B$14:$B$373,"&gt;"&amp;'Loan Amortization'!R$36,'Monthly Loan Amortization'!$B$14:$B$373,"&lt;="&amp;'Loan Amortization'!S$36),IF($C$101=$AQ$6,SUMIFS('Monthly Loan Amortization'!$CS$14:$CS$373,'Monthly Loan Amortization'!$B$14:$B$373,"&gt;"&amp;'Loan Amortization'!R$36,'Monthly Loan Amortization'!$B$14:$B$373,"&lt;="&amp;'Loan Amortization'!S$36),0)))</f>
        <v>0</v>
      </c>
      <c r="T100" s="58">
        <f>IF($F$26&gt;S$36,0,IF($C$101=$AQ$5,SUMIFS('Monthly Loan Amortization'!$CF$14:$CF$373,'Monthly Loan Amortization'!$B$14:$B$373,"&gt;"&amp;'Loan Amortization'!S$36,'Monthly Loan Amortization'!$B$14:$B$373,"&lt;="&amp;'Loan Amortization'!T$36),IF($C$101=$AQ$6,SUMIFS('Monthly Loan Amortization'!$CS$14:$CS$373,'Monthly Loan Amortization'!$B$14:$B$373,"&gt;"&amp;'Loan Amortization'!S$36,'Monthly Loan Amortization'!$B$14:$B$373,"&lt;="&amp;'Loan Amortization'!T$36),0)))</f>
        <v>0</v>
      </c>
      <c r="U100" s="58">
        <f>IF($F$26&gt;T$36,0,IF($C$101=$AQ$5,SUMIFS('Monthly Loan Amortization'!$CF$14:$CF$373,'Monthly Loan Amortization'!$B$14:$B$373,"&gt;"&amp;'Loan Amortization'!T$36,'Monthly Loan Amortization'!$B$14:$B$373,"&lt;="&amp;'Loan Amortization'!U$36),IF($C$101=$AQ$6,SUMIFS('Monthly Loan Amortization'!$CS$14:$CS$373,'Monthly Loan Amortization'!$B$14:$B$373,"&gt;"&amp;'Loan Amortization'!T$36,'Monthly Loan Amortization'!$B$14:$B$373,"&lt;="&amp;'Loan Amortization'!U$36),0)))</f>
        <v>0</v>
      </c>
      <c r="V100" s="58">
        <f>IF($F$26&gt;U$36,0,IF($C$101=$AQ$5,SUMIFS('Monthly Loan Amortization'!$CF$14:$CF$373,'Monthly Loan Amortization'!$B$14:$B$373,"&gt;"&amp;'Loan Amortization'!U$36,'Monthly Loan Amortization'!$B$14:$B$373,"&lt;="&amp;'Loan Amortization'!V$36),IF($C$101=$AQ$6,SUMIFS('Monthly Loan Amortization'!$CS$14:$CS$373,'Monthly Loan Amortization'!$B$14:$B$373,"&gt;"&amp;'Loan Amortization'!U$36,'Monthly Loan Amortization'!$B$14:$B$373,"&lt;="&amp;'Loan Amortization'!V$36),0)))</f>
        <v>0</v>
      </c>
      <c r="W100" s="58">
        <f>IF($F$26&gt;V$36,0,IF($C$101=$AQ$5,SUMIFS('Monthly Loan Amortization'!$CF$14:$CF$373,'Monthly Loan Amortization'!$B$14:$B$373,"&gt;"&amp;'Loan Amortization'!V$36,'Monthly Loan Amortization'!$B$14:$B$373,"&lt;="&amp;'Loan Amortization'!W$36),IF($C$101=$AQ$6,SUMIFS('Monthly Loan Amortization'!$CS$14:$CS$373,'Monthly Loan Amortization'!$B$14:$B$373,"&gt;"&amp;'Loan Amortization'!V$36,'Monthly Loan Amortization'!$B$14:$B$373,"&lt;="&amp;'Loan Amortization'!W$36),0)))</f>
        <v>0</v>
      </c>
      <c r="X100" s="58">
        <f>IF($F$26&gt;W$36,0,IF($C$101=$AQ$5,SUMIFS('Monthly Loan Amortization'!$CF$14:$CF$373,'Monthly Loan Amortization'!$B$14:$B$373,"&gt;"&amp;'Loan Amortization'!W$36,'Monthly Loan Amortization'!$B$14:$B$373,"&lt;="&amp;'Loan Amortization'!X$36),IF($C$101=$AQ$6,SUMIFS('Monthly Loan Amortization'!$CS$14:$CS$373,'Monthly Loan Amortization'!$B$14:$B$373,"&gt;"&amp;'Loan Amortization'!W$36,'Monthly Loan Amortization'!$B$14:$B$373,"&lt;="&amp;'Loan Amortization'!X$36),0)))</f>
        <v>0</v>
      </c>
      <c r="Y100" s="58">
        <f>IF($F$26&gt;X$36,0,IF($C$101=$AQ$5,SUMIFS('Monthly Loan Amortization'!$CF$14:$CF$373,'Monthly Loan Amortization'!$B$14:$B$373,"&gt;"&amp;'Loan Amortization'!X$36,'Monthly Loan Amortization'!$B$14:$B$373,"&lt;="&amp;'Loan Amortization'!Y$36),IF($C$101=$AQ$6,SUMIFS('Monthly Loan Amortization'!$CS$14:$CS$373,'Monthly Loan Amortization'!$B$14:$B$373,"&gt;"&amp;'Loan Amortization'!X$36,'Monthly Loan Amortization'!$B$14:$B$373,"&lt;="&amp;'Loan Amortization'!Y$36),0)))</f>
        <v>0</v>
      </c>
      <c r="Z100" s="58">
        <f>IF($F$26&gt;Y$36,0,IF($C$101=$AQ$5,SUMIFS('Monthly Loan Amortization'!$CF$14:$CF$373,'Monthly Loan Amortization'!$B$14:$B$373,"&gt;"&amp;'Loan Amortization'!Y$36,'Monthly Loan Amortization'!$B$14:$B$373,"&lt;="&amp;'Loan Amortization'!Z$36),IF($C$101=$AQ$6,SUMIFS('Monthly Loan Amortization'!$CS$14:$CS$373,'Monthly Loan Amortization'!$B$14:$B$373,"&gt;"&amp;'Loan Amortization'!Y$36,'Monthly Loan Amortization'!$B$14:$B$373,"&lt;="&amp;'Loan Amortization'!Z$36),0)))</f>
        <v>0</v>
      </c>
      <c r="AA100" s="58">
        <f>IF($F$26&gt;Z$36,0,IF($C$101=$AQ$5,SUMIFS('Monthly Loan Amortization'!$CF$14:$CF$373,'Monthly Loan Amortization'!$B$14:$B$373,"&gt;"&amp;'Loan Amortization'!Z$36,'Monthly Loan Amortization'!$B$14:$B$373,"&lt;="&amp;'Loan Amortization'!AA$36),IF($C$101=$AQ$6,SUMIFS('Monthly Loan Amortization'!$CS$14:$CS$373,'Monthly Loan Amortization'!$B$14:$B$373,"&gt;"&amp;'Loan Amortization'!Z$36,'Monthly Loan Amortization'!$B$14:$B$373,"&lt;="&amp;'Loan Amortization'!AA$36),0)))</f>
        <v>0</v>
      </c>
      <c r="AB100" s="58">
        <f>IF($F$26&gt;AA$36,0,IF($C$101=$AQ$5,SUMIFS('Monthly Loan Amortization'!$CF$14:$CF$373,'Monthly Loan Amortization'!$B$14:$B$373,"&gt;"&amp;'Loan Amortization'!AA$36,'Monthly Loan Amortization'!$B$14:$B$373,"&lt;="&amp;'Loan Amortization'!AB$36),IF($C$101=$AQ$6,SUMIFS('Monthly Loan Amortization'!$CS$14:$CS$373,'Monthly Loan Amortization'!$B$14:$B$373,"&gt;"&amp;'Loan Amortization'!AA$36,'Monthly Loan Amortization'!$B$14:$B$373,"&lt;="&amp;'Loan Amortization'!AB$36),0)))</f>
        <v>0</v>
      </c>
      <c r="AC100" s="58">
        <f>IF($F$26&gt;AB$36,0,IF($C$101=$AQ$5,SUMIFS('Monthly Loan Amortization'!$CF$14:$CF$373,'Monthly Loan Amortization'!$B$14:$B$373,"&gt;"&amp;'Loan Amortization'!AB$36,'Monthly Loan Amortization'!$B$14:$B$373,"&lt;="&amp;'Loan Amortization'!AC$36),IF($C$101=$AQ$6,SUMIFS('Monthly Loan Amortization'!$CS$14:$CS$373,'Monthly Loan Amortization'!$B$14:$B$373,"&gt;"&amp;'Loan Amortization'!AB$36,'Monthly Loan Amortization'!$B$14:$B$373,"&lt;="&amp;'Loan Amortization'!AC$36),0)))</f>
        <v>0</v>
      </c>
      <c r="AD100" s="58">
        <f>IF($F$26&gt;AC$36,0,IF($C$101=$AQ$5,SUMIFS('Monthly Loan Amortization'!$CF$14:$CF$373,'Monthly Loan Amortization'!$B$14:$B$373,"&gt;"&amp;'Loan Amortization'!AC$36,'Monthly Loan Amortization'!$B$14:$B$373,"&lt;="&amp;'Loan Amortization'!AD$36),IF($C$101=$AQ$6,SUMIFS('Monthly Loan Amortization'!$CS$14:$CS$373,'Monthly Loan Amortization'!$B$14:$B$373,"&gt;"&amp;'Loan Amortization'!AC$36,'Monthly Loan Amortization'!$B$14:$B$373,"&lt;="&amp;'Loan Amortization'!AD$36),0)))</f>
        <v>0</v>
      </c>
      <c r="AE100" s="58">
        <f>IF($F$26&gt;AD$36,0,IF($C$101=$AQ$5,SUMIFS('Monthly Loan Amortization'!$CF$14:$CF$373,'Monthly Loan Amortization'!$B$14:$B$373,"&gt;"&amp;'Loan Amortization'!AD$36,'Monthly Loan Amortization'!$B$14:$B$373,"&lt;="&amp;'Loan Amortization'!AE$36),IF($C$101=$AQ$6,SUMIFS('Monthly Loan Amortization'!$CS$14:$CS$373,'Monthly Loan Amortization'!$B$14:$B$373,"&gt;"&amp;'Loan Amortization'!AD$36,'Monthly Loan Amortization'!$B$14:$B$373,"&lt;="&amp;'Loan Amortization'!AE$36),0)))</f>
        <v>0</v>
      </c>
      <c r="AF100" s="58">
        <f>IF($F$26&gt;AE$36,0,IF($C$101=$AQ$5,SUMIFS('Monthly Loan Amortization'!$CF$14:$CF$373,'Monthly Loan Amortization'!$B$14:$B$373,"&gt;"&amp;'Loan Amortization'!AE$36,'Monthly Loan Amortization'!$B$14:$B$373,"&lt;="&amp;'Loan Amortization'!AF$36),IF($C$101=$AQ$6,SUMIFS('Monthly Loan Amortization'!$CS$14:$CS$373,'Monthly Loan Amortization'!$B$14:$B$373,"&gt;"&amp;'Loan Amortization'!AE$36,'Monthly Loan Amortization'!$B$14:$B$373,"&lt;="&amp;'Loan Amortization'!AF$36),0)))</f>
        <v>0</v>
      </c>
      <c r="AG100" s="58">
        <f>IF($F$26&gt;AF$36,0,IF($C$101=$AQ$5,SUMIFS('Monthly Loan Amortization'!$CF$14:$CF$373,'Monthly Loan Amortization'!$B$14:$B$373,"&gt;"&amp;'Loan Amortization'!AF$36,'Monthly Loan Amortization'!$B$14:$B$373,"&lt;="&amp;'Loan Amortization'!AG$36),IF($C$101=$AQ$6,SUMIFS('Monthly Loan Amortization'!$CS$14:$CS$373,'Monthly Loan Amortization'!$B$14:$B$373,"&gt;"&amp;'Loan Amortization'!AF$36,'Monthly Loan Amortization'!$B$14:$B$373,"&lt;="&amp;'Loan Amortization'!AG$36),0)))</f>
        <v>0</v>
      </c>
      <c r="AH100" s="58">
        <f>IF($F$26&gt;AG$36,0,IF($C$101=$AQ$5,SUMIFS('Monthly Loan Amortization'!$CF$14:$CF$373,'Monthly Loan Amortization'!$B$14:$B$373,"&gt;"&amp;'Loan Amortization'!AG$36,'Monthly Loan Amortization'!$B$14:$B$373,"&lt;="&amp;'Loan Amortization'!AH$36),IF($C$101=$AQ$6,SUMIFS('Monthly Loan Amortization'!$CS$14:$CS$373,'Monthly Loan Amortization'!$B$14:$B$373,"&gt;"&amp;'Loan Amortization'!AG$36,'Monthly Loan Amortization'!$B$14:$B$373,"&lt;="&amp;'Loan Amortization'!AH$36),0)))</f>
        <v>0</v>
      </c>
      <c r="AI100" s="58">
        <f>IF($F$26&gt;AH$36,0,IF($C$101=$AQ$5,SUMIFS('Monthly Loan Amortization'!$CF$14:$CF$373,'Monthly Loan Amortization'!$B$14:$B$373,"&gt;"&amp;'Loan Amortization'!AH$36,'Monthly Loan Amortization'!$B$14:$B$373,"&lt;="&amp;'Loan Amortization'!AI$36),IF($C$101=$AQ$6,SUMIFS('Monthly Loan Amortization'!$CS$14:$CS$373,'Monthly Loan Amortization'!$B$14:$B$373,"&gt;"&amp;'Loan Amortization'!AH$36,'Monthly Loan Amortization'!$B$14:$B$373,"&lt;="&amp;'Loan Amortization'!AI$36),0)))</f>
        <v>0</v>
      </c>
    </row>
    <row r="101" spans="1:35" ht="15.75" thickBot="1" x14ac:dyDescent="0.3">
      <c r="A101" s="641"/>
      <c r="B101" s="438"/>
      <c r="C101" s="446">
        <f>E26</f>
        <v>0</v>
      </c>
      <c r="D101" s="1" t="s">
        <v>182</v>
      </c>
      <c r="F101" s="75">
        <f>IF($C$101=$AQ$5,SUMIFS('Monthly Loan Amortization'!$CD$14:$CD$373,'Monthly Loan Amortization'!$B$14:$B$373,"&gt;"&amp;'Loan Amortization'!E$36,'Monthly Loan Amortization'!$B$14:$B$373,"&lt;="&amp;'Loan Amortization'!F$36),IF($C$101=$AQ$6,SUMIFS('Monthly Loan Amortization'!$CT$14:$CT$373,'Monthly Loan Amortization'!$B$14:$B$373,"&gt;"&amp;'Loan Amortization'!E$36,'Monthly Loan Amortization'!$B$14:$B$373,"&lt;="&amp;'Loan Amortization'!F$36),0))</f>
        <v>0</v>
      </c>
      <c r="G101" s="75">
        <f>IF($C$101=$AQ$5,SUMIFS('Monthly Loan Amortization'!$CD$14:$CD$373,'Monthly Loan Amortization'!$B$14:$B$373,"&gt;"&amp;'Loan Amortization'!F$36,'Monthly Loan Amortization'!$B$14:$B$373,"&lt;="&amp;'Loan Amortization'!G$36),IF($C$101=$AQ$6,SUMIFS('Monthly Loan Amortization'!$CT$14:$CT$373,'Monthly Loan Amortization'!$B$14:$B$373,"&gt;"&amp;'Loan Amortization'!F$36,'Monthly Loan Amortization'!$B$14:$B$373,"&lt;="&amp;'Loan Amortization'!G$36),0))</f>
        <v>0</v>
      </c>
      <c r="H101" s="75">
        <f>IF($C$101=$AQ$5,SUMIFS('Monthly Loan Amortization'!$CD$14:$CD$373,'Monthly Loan Amortization'!$B$14:$B$373,"&gt;"&amp;'Loan Amortization'!G$36,'Monthly Loan Amortization'!$B$14:$B$373,"&lt;="&amp;'Loan Amortization'!H$36),IF($C$101=$AQ$6,SUMIFS('Monthly Loan Amortization'!$CT$14:$CT$373,'Monthly Loan Amortization'!$B$14:$B$373,"&gt;"&amp;'Loan Amortization'!G$36,'Monthly Loan Amortization'!$B$14:$B$373,"&lt;="&amp;'Loan Amortization'!H$36),0))</f>
        <v>0</v>
      </c>
      <c r="I101" s="75">
        <f>IF($C$101=$AQ$5,SUMIFS('Monthly Loan Amortization'!$CD$14:$CD$373,'Monthly Loan Amortization'!$B$14:$B$373,"&gt;"&amp;'Loan Amortization'!H$36,'Monthly Loan Amortization'!$B$14:$B$373,"&lt;="&amp;'Loan Amortization'!I$36),IF($C$101=$AQ$6,SUMIFS('Monthly Loan Amortization'!$CT$14:$CT$373,'Monthly Loan Amortization'!$B$14:$B$373,"&gt;"&amp;'Loan Amortization'!H$36,'Monthly Loan Amortization'!$B$14:$B$373,"&lt;="&amp;'Loan Amortization'!I$36),0))</f>
        <v>0</v>
      </c>
      <c r="J101" s="75">
        <f>IF($C$101=$AQ$5,SUMIFS('Monthly Loan Amortization'!$CD$14:$CD$373,'Monthly Loan Amortization'!$B$14:$B$373,"&gt;"&amp;'Loan Amortization'!I$36,'Monthly Loan Amortization'!$B$14:$B$373,"&lt;="&amp;'Loan Amortization'!J$36),IF($C$101=$AQ$6,SUMIFS('Monthly Loan Amortization'!$CT$14:$CT$373,'Monthly Loan Amortization'!$B$14:$B$373,"&gt;"&amp;'Loan Amortization'!I$36,'Monthly Loan Amortization'!$B$14:$B$373,"&lt;="&amp;'Loan Amortization'!J$36),0))</f>
        <v>0</v>
      </c>
      <c r="K101" s="75">
        <f>IF($C$101=$AQ$5,SUMIFS('Monthly Loan Amortization'!$CD$14:$CD$373,'Monthly Loan Amortization'!$B$14:$B$373,"&gt;"&amp;'Loan Amortization'!J$36,'Monthly Loan Amortization'!$B$14:$B$373,"&lt;="&amp;'Loan Amortization'!K$36),IF($C$101=$AQ$6,SUMIFS('Monthly Loan Amortization'!$CT$14:$CT$373,'Monthly Loan Amortization'!$B$14:$B$373,"&gt;"&amp;'Loan Amortization'!J$36,'Monthly Loan Amortization'!$B$14:$B$373,"&lt;="&amp;'Loan Amortization'!K$36),0))</f>
        <v>0</v>
      </c>
      <c r="L101" s="75">
        <f>IF($C$101=$AQ$5,SUMIFS('Monthly Loan Amortization'!$CD$14:$CD$373,'Monthly Loan Amortization'!$B$14:$B$373,"&gt;"&amp;'Loan Amortization'!K$36,'Monthly Loan Amortization'!$B$14:$B$373,"&lt;="&amp;'Loan Amortization'!L$36),IF($C$101=$AQ$6,SUMIFS('Monthly Loan Amortization'!$CT$14:$CT$373,'Monthly Loan Amortization'!$B$14:$B$373,"&gt;"&amp;'Loan Amortization'!K$36,'Monthly Loan Amortization'!$B$14:$B$373,"&lt;="&amp;'Loan Amortization'!L$36),0))</f>
        <v>0</v>
      </c>
      <c r="M101" s="75">
        <f>IF($C$101=$AQ$5,SUMIFS('Monthly Loan Amortization'!$CD$14:$CD$373,'Monthly Loan Amortization'!$B$14:$B$373,"&gt;"&amp;'Loan Amortization'!L$36,'Monthly Loan Amortization'!$B$14:$B$373,"&lt;="&amp;'Loan Amortization'!M$36),IF($C$101=$AQ$6,SUMIFS('Monthly Loan Amortization'!$CT$14:$CT$373,'Monthly Loan Amortization'!$B$14:$B$373,"&gt;"&amp;'Loan Amortization'!L$36,'Monthly Loan Amortization'!$B$14:$B$373,"&lt;="&amp;'Loan Amortization'!M$36),0))</f>
        <v>0</v>
      </c>
      <c r="N101" s="75">
        <f>IF($C$101=$AQ$5,SUMIFS('Monthly Loan Amortization'!$CD$14:$CD$373,'Monthly Loan Amortization'!$B$14:$B$373,"&gt;"&amp;'Loan Amortization'!M$36,'Monthly Loan Amortization'!$B$14:$B$373,"&lt;="&amp;'Loan Amortization'!N$36),IF($C$101=$AQ$6,SUMIFS('Monthly Loan Amortization'!$CT$14:$CT$373,'Monthly Loan Amortization'!$B$14:$B$373,"&gt;"&amp;'Loan Amortization'!M$36,'Monthly Loan Amortization'!$B$14:$B$373,"&lt;="&amp;'Loan Amortization'!N$36),0))</f>
        <v>0</v>
      </c>
      <c r="O101" s="75">
        <f>IF($C$101=$AQ$5,SUMIFS('Monthly Loan Amortization'!$CD$14:$CD$373,'Monthly Loan Amortization'!$B$14:$B$373,"&gt;"&amp;'Loan Amortization'!N$36,'Monthly Loan Amortization'!$B$14:$B$373,"&lt;="&amp;'Loan Amortization'!O$36),IF($C$101=$AQ$6,SUMIFS('Monthly Loan Amortization'!$CT$14:$CT$373,'Monthly Loan Amortization'!$B$14:$B$373,"&gt;"&amp;'Loan Amortization'!N$36,'Monthly Loan Amortization'!$B$14:$B$373,"&lt;="&amp;'Loan Amortization'!O$36),0))</f>
        <v>0</v>
      </c>
      <c r="P101" s="75">
        <f>IF($C$101=$AQ$5,SUMIFS('Monthly Loan Amortization'!$CD$14:$CD$373,'Monthly Loan Amortization'!$B$14:$B$373,"&gt;"&amp;'Loan Amortization'!O$36,'Monthly Loan Amortization'!$B$14:$B$373,"&lt;="&amp;'Loan Amortization'!P$36),IF($C$101=$AQ$6,SUMIFS('Monthly Loan Amortization'!$CT$14:$CT$373,'Monthly Loan Amortization'!$B$14:$B$373,"&gt;"&amp;'Loan Amortization'!O$36,'Monthly Loan Amortization'!$B$14:$B$373,"&lt;="&amp;'Loan Amortization'!P$36),0))</f>
        <v>0</v>
      </c>
      <c r="Q101" s="75">
        <f>IF($C$101=$AQ$5,SUMIFS('Monthly Loan Amortization'!$CD$14:$CD$373,'Monthly Loan Amortization'!$B$14:$B$373,"&gt;"&amp;'Loan Amortization'!P$36,'Monthly Loan Amortization'!$B$14:$B$373,"&lt;="&amp;'Loan Amortization'!Q$36),IF($C$101=$AQ$6,SUMIFS('Monthly Loan Amortization'!$CT$14:$CT$373,'Monthly Loan Amortization'!$B$14:$B$373,"&gt;"&amp;'Loan Amortization'!P$36,'Monthly Loan Amortization'!$B$14:$B$373,"&lt;="&amp;'Loan Amortization'!Q$36),0))</f>
        <v>0</v>
      </c>
      <c r="R101" s="75">
        <f>IF($C$101=$AQ$5,SUMIFS('Monthly Loan Amortization'!$CD$14:$CD$373,'Monthly Loan Amortization'!$B$14:$B$373,"&gt;"&amp;'Loan Amortization'!Q$36,'Monthly Loan Amortization'!$B$14:$B$373,"&lt;="&amp;'Loan Amortization'!R$36),IF($C$101=$AQ$6,SUMIFS('Monthly Loan Amortization'!$CT$14:$CT$373,'Monthly Loan Amortization'!$B$14:$B$373,"&gt;"&amp;'Loan Amortization'!Q$36,'Monthly Loan Amortization'!$B$14:$B$373,"&lt;="&amp;'Loan Amortization'!R$36),0))</f>
        <v>0</v>
      </c>
      <c r="S101" s="75">
        <f>IF($C$101=$AQ$5,SUMIFS('Monthly Loan Amortization'!$CD$14:$CD$373,'Monthly Loan Amortization'!$B$14:$B$373,"&gt;"&amp;'Loan Amortization'!R$36,'Monthly Loan Amortization'!$B$14:$B$373,"&lt;="&amp;'Loan Amortization'!S$36),IF($C$101=$AQ$6,SUMIFS('Monthly Loan Amortization'!$CT$14:$CT$373,'Monthly Loan Amortization'!$B$14:$B$373,"&gt;"&amp;'Loan Amortization'!R$36,'Monthly Loan Amortization'!$B$14:$B$373,"&lt;="&amp;'Loan Amortization'!S$36),0))</f>
        <v>0</v>
      </c>
      <c r="T101" s="75">
        <f>IF($C$101=$AQ$5,SUMIFS('Monthly Loan Amortization'!$CD$14:$CD$373,'Monthly Loan Amortization'!$B$14:$B$373,"&gt;"&amp;'Loan Amortization'!S$36,'Monthly Loan Amortization'!$B$14:$B$373,"&lt;="&amp;'Loan Amortization'!T$36),IF($C$101=$AQ$6,SUMIFS('Monthly Loan Amortization'!$CT$14:$CT$373,'Monthly Loan Amortization'!$B$14:$B$373,"&gt;"&amp;'Loan Amortization'!S$36,'Monthly Loan Amortization'!$B$14:$B$373,"&lt;="&amp;'Loan Amortization'!T$36),0))</f>
        <v>0</v>
      </c>
      <c r="U101" s="75">
        <f>IF($C$101=$AQ$5,SUMIFS('Monthly Loan Amortization'!$CD$14:$CD$373,'Monthly Loan Amortization'!$B$14:$B$373,"&gt;"&amp;'Loan Amortization'!T$36,'Monthly Loan Amortization'!$B$14:$B$373,"&lt;="&amp;'Loan Amortization'!U$36),IF($C$101=$AQ$6,SUMIFS('Monthly Loan Amortization'!$CT$14:$CT$373,'Monthly Loan Amortization'!$B$14:$B$373,"&gt;"&amp;'Loan Amortization'!T$36,'Monthly Loan Amortization'!$B$14:$B$373,"&lt;="&amp;'Loan Amortization'!U$36),0))</f>
        <v>0</v>
      </c>
      <c r="V101" s="75">
        <f>IF($C$101=$AQ$5,SUMIFS('Monthly Loan Amortization'!$CD$14:$CD$373,'Monthly Loan Amortization'!$B$14:$B$373,"&gt;"&amp;'Loan Amortization'!U$36,'Monthly Loan Amortization'!$B$14:$B$373,"&lt;="&amp;'Loan Amortization'!V$36),IF($C$101=$AQ$6,SUMIFS('Monthly Loan Amortization'!$CT$14:$CT$373,'Monthly Loan Amortization'!$B$14:$B$373,"&gt;"&amp;'Loan Amortization'!U$36,'Monthly Loan Amortization'!$B$14:$B$373,"&lt;="&amp;'Loan Amortization'!V$36),0))</f>
        <v>0</v>
      </c>
      <c r="W101" s="75">
        <f>IF($C$101=$AQ$5,SUMIFS('Monthly Loan Amortization'!$CD$14:$CD$373,'Monthly Loan Amortization'!$B$14:$B$373,"&gt;"&amp;'Loan Amortization'!V$36,'Monthly Loan Amortization'!$B$14:$B$373,"&lt;="&amp;'Loan Amortization'!W$36),IF($C$101=$AQ$6,SUMIFS('Monthly Loan Amortization'!$CT$14:$CT$373,'Monthly Loan Amortization'!$B$14:$B$373,"&gt;"&amp;'Loan Amortization'!V$36,'Monthly Loan Amortization'!$B$14:$B$373,"&lt;="&amp;'Loan Amortization'!W$36),0))</f>
        <v>0</v>
      </c>
      <c r="X101" s="75">
        <f>IF($C$101=$AQ$5,SUMIFS('Monthly Loan Amortization'!$CD$14:$CD$373,'Monthly Loan Amortization'!$B$14:$B$373,"&gt;"&amp;'Loan Amortization'!W$36,'Monthly Loan Amortization'!$B$14:$B$373,"&lt;="&amp;'Loan Amortization'!X$36),IF($C$101=$AQ$6,SUMIFS('Monthly Loan Amortization'!$CT$14:$CT$373,'Monthly Loan Amortization'!$B$14:$B$373,"&gt;"&amp;'Loan Amortization'!W$36,'Monthly Loan Amortization'!$B$14:$B$373,"&lt;="&amp;'Loan Amortization'!X$36),0))</f>
        <v>0</v>
      </c>
      <c r="Y101" s="75">
        <f>IF($C$101=$AQ$5,SUMIFS('Monthly Loan Amortization'!$CD$14:$CD$373,'Monthly Loan Amortization'!$B$14:$B$373,"&gt;"&amp;'Loan Amortization'!X$36,'Monthly Loan Amortization'!$B$14:$B$373,"&lt;="&amp;'Loan Amortization'!Y$36),IF($C$101=$AQ$6,SUMIFS('Monthly Loan Amortization'!$CT$14:$CT$373,'Monthly Loan Amortization'!$B$14:$B$373,"&gt;"&amp;'Loan Amortization'!X$36,'Monthly Loan Amortization'!$B$14:$B$373,"&lt;="&amp;'Loan Amortization'!Y$36),0))</f>
        <v>0</v>
      </c>
      <c r="Z101" s="75">
        <f>IF($C$101=$AQ$5,SUMIFS('Monthly Loan Amortization'!$CD$14:$CD$373,'Monthly Loan Amortization'!$B$14:$B$373,"&gt;"&amp;'Loan Amortization'!Y$36,'Monthly Loan Amortization'!$B$14:$B$373,"&lt;="&amp;'Loan Amortization'!Z$36),IF($C$101=$AQ$6,SUMIFS('Monthly Loan Amortization'!$CT$14:$CT$373,'Monthly Loan Amortization'!$B$14:$B$373,"&gt;"&amp;'Loan Amortization'!Y$36,'Monthly Loan Amortization'!$B$14:$B$373,"&lt;="&amp;'Loan Amortization'!Z$36),0))</f>
        <v>0</v>
      </c>
      <c r="AA101" s="75">
        <f>IF($C$101=$AQ$5,SUMIFS('Monthly Loan Amortization'!$CD$14:$CD$373,'Monthly Loan Amortization'!$B$14:$B$373,"&gt;"&amp;'Loan Amortization'!Z$36,'Monthly Loan Amortization'!$B$14:$B$373,"&lt;="&amp;'Loan Amortization'!AA$36),IF($C$101=$AQ$6,SUMIFS('Monthly Loan Amortization'!$CT$14:$CT$373,'Monthly Loan Amortization'!$B$14:$B$373,"&gt;"&amp;'Loan Amortization'!Z$36,'Monthly Loan Amortization'!$B$14:$B$373,"&lt;="&amp;'Loan Amortization'!AA$36),0))</f>
        <v>0</v>
      </c>
      <c r="AB101" s="75">
        <f>IF($C$101=$AQ$5,SUMIFS('Monthly Loan Amortization'!$CD$14:$CD$373,'Monthly Loan Amortization'!$B$14:$B$373,"&gt;"&amp;'Loan Amortization'!AA$36,'Monthly Loan Amortization'!$B$14:$B$373,"&lt;="&amp;'Loan Amortization'!AB$36),IF($C$101=$AQ$6,SUMIFS('Monthly Loan Amortization'!$CT$14:$CT$373,'Monthly Loan Amortization'!$B$14:$B$373,"&gt;"&amp;'Loan Amortization'!AA$36,'Monthly Loan Amortization'!$B$14:$B$373,"&lt;="&amp;'Loan Amortization'!AB$36),0))</f>
        <v>0</v>
      </c>
      <c r="AC101" s="75">
        <f>IF($C$101=$AQ$5,SUMIFS('Monthly Loan Amortization'!$CD$14:$CD$373,'Monthly Loan Amortization'!$B$14:$B$373,"&gt;"&amp;'Loan Amortization'!AB$36,'Monthly Loan Amortization'!$B$14:$B$373,"&lt;="&amp;'Loan Amortization'!AC$36),IF($C$101=$AQ$6,SUMIFS('Monthly Loan Amortization'!$CT$14:$CT$373,'Monthly Loan Amortization'!$B$14:$B$373,"&gt;"&amp;'Loan Amortization'!AB$36,'Monthly Loan Amortization'!$B$14:$B$373,"&lt;="&amp;'Loan Amortization'!AC$36),0))</f>
        <v>0</v>
      </c>
      <c r="AD101" s="75">
        <f>IF($C$101=$AQ$5,SUMIFS('Monthly Loan Amortization'!$CD$14:$CD$373,'Monthly Loan Amortization'!$B$14:$B$373,"&gt;"&amp;'Loan Amortization'!AC$36,'Monthly Loan Amortization'!$B$14:$B$373,"&lt;="&amp;'Loan Amortization'!AD$36),IF($C$101=$AQ$6,SUMIFS('Monthly Loan Amortization'!$CT$14:$CT$373,'Monthly Loan Amortization'!$B$14:$B$373,"&gt;"&amp;'Loan Amortization'!AC$36,'Monthly Loan Amortization'!$B$14:$B$373,"&lt;="&amp;'Loan Amortization'!AD$36),0))</f>
        <v>0</v>
      </c>
      <c r="AE101" s="75">
        <f>IF($C$101=$AQ$5,SUMIFS('Monthly Loan Amortization'!$CD$14:$CD$373,'Monthly Loan Amortization'!$B$14:$B$373,"&gt;"&amp;'Loan Amortization'!AD$36,'Monthly Loan Amortization'!$B$14:$B$373,"&lt;="&amp;'Loan Amortization'!AE$36),IF($C$101=$AQ$6,SUMIFS('Monthly Loan Amortization'!$CT$14:$CT$373,'Monthly Loan Amortization'!$B$14:$B$373,"&gt;"&amp;'Loan Amortization'!AD$36,'Monthly Loan Amortization'!$B$14:$B$373,"&lt;="&amp;'Loan Amortization'!AE$36),0))</f>
        <v>0</v>
      </c>
      <c r="AF101" s="75">
        <f>IF($C$101=$AQ$5,SUMIFS('Monthly Loan Amortization'!$CD$14:$CD$373,'Monthly Loan Amortization'!$B$14:$B$373,"&gt;"&amp;'Loan Amortization'!AE$36,'Monthly Loan Amortization'!$B$14:$B$373,"&lt;="&amp;'Loan Amortization'!AF$36),IF($C$101=$AQ$6,SUMIFS('Monthly Loan Amortization'!$CT$14:$CT$373,'Monthly Loan Amortization'!$B$14:$B$373,"&gt;"&amp;'Loan Amortization'!AE$36,'Monthly Loan Amortization'!$B$14:$B$373,"&lt;="&amp;'Loan Amortization'!AF$36),0))</f>
        <v>0</v>
      </c>
      <c r="AG101" s="75">
        <f>IF($C$101=$AQ$5,SUMIFS('Monthly Loan Amortization'!$CD$14:$CD$373,'Monthly Loan Amortization'!$B$14:$B$373,"&gt;"&amp;'Loan Amortization'!AF$36,'Monthly Loan Amortization'!$B$14:$B$373,"&lt;="&amp;'Loan Amortization'!AG$36),IF($C$101=$AQ$6,SUMIFS('Monthly Loan Amortization'!$CT$14:$CT$373,'Monthly Loan Amortization'!$B$14:$B$373,"&gt;"&amp;'Loan Amortization'!AF$36,'Monthly Loan Amortization'!$B$14:$B$373,"&lt;="&amp;'Loan Amortization'!AG$36),0))</f>
        <v>0</v>
      </c>
      <c r="AH101" s="75">
        <f>IF($C$101=$AQ$5,SUMIFS('Monthly Loan Amortization'!$CD$14:$CD$373,'Monthly Loan Amortization'!$B$14:$B$373,"&gt;"&amp;'Loan Amortization'!AG$36,'Monthly Loan Amortization'!$B$14:$B$373,"&lt;="&amp;'Loan Amortization'!AH$36),IF($C$101=$AQ$6,SUMIFS('Monthly Loan Amortization'!$CT$14:$CT$373,'Monthly Loan Amortization'!$B$14:$B$373,"&gt;"&amp;'Loan Amortization'!AG$36,'Monthly Loan Amortization'!$B$14:$B$373,"&lt;="&amp;'Loan Amortization'!AH$36),0))</f>
        <v>0</v>
      </c>
      <c r="AI101" s="75">
        <f>IF($C$101=$AQ$5,SUMIFS('Monthly Loan Amortization'!$CD$14:$CD$373,'Monthly Loan Amortization'!$B$14:$B$373,"&gt;"&amp;'Loan Amortization'!AH$36,'Monthly Loan Amortization'!$B$14:$B$373,"&lt;="&amp;'Loan Amortization'!AI$36),IF($C$101=$AQ$6,SUMIFS('Monthly Loan Amortization'!$CT$14:$CT$373,'Monthly Loan Amortization'!$B$14:$B$373,"&gt;"&amp;'Loan Amortization'!AH$36,'Monthly Loan Amortization'!$B$14:$B$373,"&lt;="&amp;'Loan Amortization'!AI$36),0))</f>
        <v>0</v>
      </c>
    </row>
    <row r="102" spans="1:35" x14ac:dyDescent="0.25">
      <c r="A102" s="641"/>
      <c r="B102" s="438"/>
      <c r="D102" s="1" t="s">
        <v>183</v>
      </c>
      <c r="F102" s="58">
        <f>SUM(F100:F101)</f>
        <v>0</v>
      </c>
      <c r="G102" s="58">
        <f t="shared" ref="G102:AI102" si="16">SUM(G100:G101)</f>
        <v>0</v>
      </c>
      <c r="H102" s="58">
        <f t="shared" si="16"/>
        <v>0</v>
      </c>
      <c r="I102" s="58">
        <f t="shared" si="16"/>
        <v>0</v>
      </c>
      <c r="J102" s="58">
        <f t="shared" si="16"/>
        <v>0</v>
      </c>
      <c r="K102" s="58">
        <f t="shared" si="16"/>
        <v>0</v>
      </c>
      <c r="L102" s="58">
        <f t="shared" si="16"/>
        <v>0</v>
      </c>
      <c r="M102" s="58">
        <f t="shared" si="16"/>
        <v>0</v>
      </c>
      <c r="N102" s="58">
        <f t="shared" si="16"/>
        <v>0</v>
      </c>
      <c r="O102" s="58">
        <f t="shared" si="16"/>
        <v>0</v>
      </c>
      <c r="P102" s="58">
        <f t="shared" si="16"/>
        <v>0</v>
      </c>
      <c r="Q102" s="58">
        <f t="shared" si="16"/>
        <v>0</v>
      </c>
      <c r="R102" s="58">
        <f t="shared" si="16"/>
        <v>0</v>
      </c>
      <c r="S102" s="58">
        <f t="shared" si="16"/>
        <v>0</v>
      </c>
      <c r="T102" s="58">
        <f t="shared" si="16"/>
        <v>0</v>
      </c>
      <c r="U102" s="58">
        <f t="shared" si="16"/>
        <v>0</v>
      </c>
      <c r="V102" s="58">
        <f t="shared" si="16"/>
        <v>0</v>
      </c>
      <c r="W102" s="58">
        <f t="shared" si="16"/>
        <v>0</v>
      </c>
      <c r="X102" s="58">
        <f t="shared" si="16"/>
        <v>0</v>
      </c>
      <c r="Y102" s="58">
        <f t="shared" si="16"/>
        <v>0</v>
      </c>
      <c r="Z102" s="58">
        <f t="shared" si="16"/>
        <v>0</v>
      </c>
      <c r="AA102" s="58">
        <f t="shared" si="16"/>
        <v>0</v>
      </c>
      <c r="AB102" s="58">
        <f t="shared" si="16"/>
        <v>0</v>
      </c>
      <c r="AC102" s="58">
        <f t="shared" si="16"/>
        <v>0</v>
      </c>
      <c r="AD102" s="58">
        <f t="shared" si="16"/>
        <v>0</v>
      </c>
      <c r="AE102" s="58">
        <f t="shared" si="16"/>
        <v>0</v>
      </c>
      <c r="AF102" s="58">
        <f t="shared" si="16"/>
        <v>0</v>
      </c>
      <c r="AG102" s="58">
        <f t="shared" si="16"/>
        <v>0</v>
      </c>
      <c r="AH102" s="58">
        <f t="shared" si="16"/>
        <v>0</v>
      </c>
      <c r="AI102" s="58">
        <f t="shared" si="16"/>
        <v>0</v>
      </c>
    </row>
    <row r="103" spans="1:35" x14ac:dyDescent="0.25">
      <c r="A103" s="641"/>
      <c r="B103" s="43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</row>
    <row r="104" spans="1:35" x14ac:dyDescent="0.25">
      <c r="A104" s="641"/>
      <c r="B104" s="438"/>
      <c r="D104" s="1" t="s">
        <v>184</v>
      </c>
      <c r="F104" s="58">
        <f>IF($C$90=$AQ$5,SUMIFS('Monthly Loan Amortization'!$CH$14:$CH$373,'Monthly Loan Amortization'!$B$14:$B$373,"&gt;"&amp;'Loan Amortization'!E$36,'Monthly Loan Amortization'!$B$14:$B$373,"&lt;="&amp;'Loan Amortization'!F$36),0)</f>
        <v>0</v>
      </c>
      <c r="G104" s="58">
        <f>IF($C$90=$AQ$5,SUMIFS('Monthly Loan Amortization'!$CH$14:$CH$373,'Monthly Loan Amortization'!$B$14:$B$373,"&gt;"&amp;'Loan Amortization'!F$36,'Monthly Loan Amortization'!$B$14:$B$373,"&lt;="&amp;'Loan Amortization'!G$36),0)</f>
        <v>0</v>
      </c>
      <c r="H104" s="58">
        <f>IF($C$90=$AQ$5,SUMIFS('Monthly Loan Amortization'!$CH$14:$CH$373,'Monthly Loan Amortization'!$B$14:$B$373,"&gt;"&amp;'Loan Amortization'!G$36,'Monthly Loan Amortization'!$B$14:$B$373,"&lt;="&amp;'Loan Amortization'!H$36),0)</f>
        <v>0</v>
      </c>
      <c r="I104" s="58">
        <f>IF($C$90=$AQ$5,SUMIFS('Monthly Loan Amortization'!$CH$14:$CH$373,'Monthly Loan Amortization'!$B$14:$B$373,"&gt;"&amp;'Loan Amortization'!H$36,'Monthly Loan Amortization'!$B$14:$B$373,"&lt;="&amp;'Loan Amortization'!I$36),0)</f>
        <v>0</v>
      </c>
      <c r="J104" s="58">
        <f>IF($C$90=$AQ$5,SUMIFS('Monthly Loan Amortization'!$CH$14:$CH$373,'Monthly Loan Amortization'!$B$14:$B$373,"&gt;"&amp;'Loan Amortization'!I$36,'Monthly Loan Amortization'!$B$14:$B$373,"&lt;="&amp;'Loan Amortization'!J$36),0)</f>
        <v>0</v>
      </c>
      <c r="K104" s="58">
        <f>IF($C$90=$AQ$5,SUMIFS('Monthly Loan Amortization'!$CH$14:$CH$373,'Monthly Loan Amortization'!$B$14:$B$373,"&gt;"&amp;'Loan Amortization'!J$36,'Monthly Loan Amortization'!$B$14:$B$373,"&lt;="&amp;'Loan Amortization'!K$36),0)</f>
        <v>0</v>
      </c>
      <c r="L104" s="58">
        <f>IF($C$90=$AQ$5,SUMIFS('Monthly Loan Amortization'!$CH$14:$CH$373,'Monthly Loan Amortization'!$B$14:$B$373,"&gt;"&amp;'Loan Amortization'!K$36,'Monthly Loan Amortization'!$B$14:$B$373,"&lt;="&amp;'Loan Amortization'!L$36),0)</f>
        <v>0</v>
      </c>
      <c r="M104" s="58">
        <f>IF($C$90=$AQ$5,SUMIFS('Monthly Loan Amortization'!$CH$14:$CH$373,'Monthly Loan Amortization'!$B$14:$B$373,"&gt;"&amp;'Loan Amortization'!L$36,'Monthly Loan Amortization'!$B$14:$B$373,"&lt;="&amp;'Loan Amortization'!M$36),0)</f>
        <v>0</v>
      </c>
      <c r="N104" s="58">
        <f>IF($C$90=$AQ$5,SUMIFS('Monthly Loan Amortization'!$CH$14:$CH$373,'Monthly Loan Amortization'!$B$14:$B$373,"&gt;"&amp;'Loan Amortization'!M$36,'Monthly Loan Amortization'!$B$14:$B$373,"&lt;="&amp;'Loan Amortization'!N$36),0)</f>
        <v>0</v>
      </c>
      <c r="O104" s="58">
        <f>IF($C$90=$AQ$5,SUMIFS('Monthly Loan Amortization'!$CH$14:$CH$373,'Monthly Loan Amortization'!$B$14:$B$373,"&gt;"&amp;'Loan Amortization'!N$36,'Monthly Loan Amortization'!$B$14:$B$373,"&lt;="&amp;'Loan Amortization'!O$36),0)</f>
        <v>0</v>
      </c>
      <c r="P104" s="58">
        <f>IF($C$90=$AQ$5,SUMIFS('Monthly Loan Amortization'!$CH$14:$CH$373,'Monthly Loan Amortization'!$B$14:$B$373,"&gt;"&amp;'Loan Amortization'!O$36,'Monthly Loan Amortization'!$B$14:$B$373,"&lt;="&amp;'Loan Amortization'!P$36),0)</f>
        <v>0</v>
      </c>
      <c r="Q104" s="58">
        <f>IF($C$90=$AQ$5,SUMIFS('Monthly Loan Amortization'!$CH$14:$CH$373,'Monthly Loan Amortization'!$B$14:$B$373,"&gt;"&amp;'Loan Amortization'!P$36,'Monthly Loan Amortization'!$B$14:$B$373,"&lt;="&amp;'Loan Amortization'!Q$36),0)</f>
        <v>0</v>
      </c>
      <c r="R104" s="58">
        <f>IF($C$90=$AQ$5,SUMIFS('Monthly Loan Amortization'!$CH$14:$CH$373,'Monthly Loan Amortization'!$B$14:$B$373,"&gt;"&amp;'Loan Amortization'!Q$36,'Monthly Loan Amortization'!$B$14:$B$373,"&lt;="&amp;'Loan Amortization'!R$36),0)</f>
        <v>0</v>
      </c>
      <c r="S104" s="58">
        <f>IF($C$90=$AQ$5,SUMIFS('Monthly Loan Amortization'!$CH$14:$CH$373,'Monthly Loan Amortization'!$B$14:$B$373,"&gt;"&amp;'Loan Amortization'!R$36,'Monthly Loan Amortization'!$B$14:$B$373,"&lt;="&amp;'Loan Amortization'!S$36),0)</f>
        <v>0</v>
      </c>
      <c r="T104" s="58">
        <f>IF($C$90=$AQ$5,SUMIFS('Monthly Loan Amortization'!$CH$14:$CH$373,'Monthly Loan Amortization'!$B$14:$B$373,"&gt;"&amp;'Loan Amortization'!S$36,'Monthly Loan Amortization'!$B$14:$B$373,"&lt;="&amp;'Loan Amortization'!T$36),0)</f>
        <v>0</v>
      </c>
      <c r="U104" s="58">
        <f>IF($C$90=$AQ$5,SUMIFS('Monthly Loan Amortization'!$CH$14:$CH$373,'Monthly Loan Amortization'!$B$14:$B$373,"&gt;"&amp;'Loan Amortization'!T$36,'Monthly Loan Amortization'!$B$14:$B$373,"&lt;="&amp;'Loan Amortization'!U$36),0)</f>
        <v>0</v>
      </c>
      <c r="V104" s="58">
        <f>IF($C$90=$AQ$5,SUMIFS('Monthly Loan Amortization'!$CH$14:$CH$373,'Monthly Loan Amortization'!$B$14:$B$373,"&gt;"&amp;'Loan Amortization'!U$36,'Monthly Loan Amortization'!$B$14:$B$373,"&lt;="&amp;'Loan Amortization'!V$36),0)</f>
        <v>0</v>
      </c>
      <c r="W104" s="58">
        <f>IF($C$90=$AQ$5,SUMIFS('Monthly Loan Amortization'!$CH$14:$CH$373,'Monthly Loan Amortization'!$B$14:$B$373,"&gt;"&amp;'Loan Amortization'!V$36,'Monthly Loan Amortization'!$B$14:$B$373,"&lt;="&amp;'Loan Amortization'!W$36),0)</f>
        <v>0</v>
      </c>
      <c r="X104" s="58">
        <f>IF($C$90=$AQ$5,SUMIFS('Monthly Loan Amortization'!$CH$14:$CH$373,'Monthly Loan Amortization'!$B$14:$B$373,"&gt;"&amp;'Loan Amortization'!W$36,'Monthly Loan Amortization'!$B$14:$B$373,"&lt;="&amp;'Loan Amortization'!X$36),0)</f>
        <v>0</v>
      </c>
      <c r="Y104" s="58">
        <f>IF($C$90=$AQ$5,SUMIFS('Monthly Loan Amortization'!$CH$14:$CH$373,'Monthly Loan Amortization'!$B$14:$B$373,"&gt;"&amp;'Loan Amortization'!X$36,'Monthly Loan Amortization'!$B$14:$B$373,"&lt;="&amp;'Loan Amortization'!Y$36),0)</f>
        <v>0</v>
      </c>
      <c r="Z104" s="58">
        <f>IF($C$90=$AQ$5,SUMIFS('Monthly Loan Amortization'!$CH$14:$CH$373,'Monthly Loan Amortization'!$B$14:$B$373,"&gt;"&amp;'Loan Amortization'!Y$36,'Monthly Loan Amortization'!$B$14:$B$373,"&lt;="&amp;'Loan Amortization'!Z$36),0)</f>
        <v>0</v>
      </c>
      <c r="AA104" s="58">
        <f>IF($C$90=$AQ$5,SUMIFS('Monthly Loan Amortization'!$CH$14:$CH$373,'Monthly Loan Amortization'!$B$14:$B$373,"&gt;"&amp;'Loan Amortization'!Z$36,'Monthly Loan Amortization'!$B$14:$B$373,"&lt;="&amp;'Loan Amortization'!AA$36),0)</f>
        <v>0</v>
      </c>
      <c r="AB104" s="58">
        <f>IF($C$90=$AQ$5,SUMIFS('Monthly Loan Amortization'!$CH$14:$CH$373,'Monthly Loan Amortization'!$B$14:$B$373,"&gt;"&amp;'Loan Amortization'!AA$36,'Monthly Loan Amortization'!$B$14:$B$373,"&lt;="&amp;'Loan Amortization'!AB$36),0)</f>
        <v>0</v>
      </c>
      <c r="AC104" s="58">
        <f>IF($C$90=$AQ$5,SUMIFS('Monthly Loan Amortization'!$CH$14:$CH$373,'Monthly Loan Amortization'!$B$14:$B$373,"&gt;"&amp;'Loan Amortization'!AB$36,'Monthly Loan Amortization'!$B$14:$B$373,"&lt;="&amp;'Loan Amortization'!AC$36),0)</f>
        <v>0</v>
      </c>
      <c r="AD104" s="58">
        <f>IF($C$90=$AQ$5,SUMIFS('Monthly Loan Amortization'!$CH$14:$CH$373,'Monthly Loan Amortization'!$B$14:$B$373,"&gt;"&amp;'Loan Amortization'!AC$36,'Monthly Loan Amortization'!$B$14:$B$373,"&lt;="&amp;'Loan Amortization'!AD$36),0)</f>
        <v>0</v>
      </c>
      <c r="AE104" s="58">
        <f>IF($C$90=$AQ$5,SUMIFS('Monthly Loan Amortization'!$CH$14:$CH$373,'Monthly Loan Amortization'!$B$14:$B$373,"&gt;"&amp;'Loan Amortization'!AD$36,'Monthly Loan Amortization'!$B$14:$B$373,"&lt;="&amp;'Loan Amortization'!AE$36),0)</f>
        <v>0</v>
      </c>
      <c r="AF104" s="58">
        <f>IF($C$90=$AQ$5,SUMIFS('Monthly Loan Amortization'!$CH$14:$CH$373,'Monthly Loan Amortization'!$B$14:$B$373,"&gt;"&amp;'Loan Amortization'!AE$36,'Monthly Loan Amortization'!$B$14:$B$373,"&lt;="&amp;'Loan Amortization'!AF$36),0)</f>
        <v>0</v>
      </c>
      <c r="AG104" s="58">
        <f>IF($C$90=$AQ$5,SUMIFS('Monthly Loan Amortization'!$CH$14:$CH$373,'Monthly Loan Amortization'!$B$14:$B$373,"&gt;"&amp;'Loan Amortization'!AF$36,'Monthly Loan Amortization'!$B$14:$B$373,"&lt;="&amp;'Loan Amortization'!AG$36),0)</f>
        <v>0</v>
      </c>
      <c r="AH104" s="58">
        <f>IF($C$90=$AQ$5,SUMIFS('Monthly Loan Amortization'!$CH$14:$CH$373,'Monthly Loan Amortization'!$B$14:$B$373,"&gt;"&amp;'Loan Amortization'!AG$36,'Monthly Loan Amortization'!$B$14:$B$373,"&lt;="&amp;'Loan Amortization'!AH$36),0)</f>
        <v>0</v>
      </c>
      <c r="AI104" s="58">
        <f>IF($C$90=$AQ$5,SUMIFS('Monthly Loan Amortization'!$CH$14:$CH$373,'Monthly Loan Amortization'!$B$14:$B$373,"&gt;"&amp;'Loan Amortization'!AH$36,'Monthly Loan Amortization'!$B$14:$B$373,"&lt;="&amp;'Loan Amortization'!AI$36),0)</f>
        <v>0</v>
      </c>
    </row>
    <row r="105" spans="1:35" x14ac:dyDescent="0.25">
      <c r="A105" s="641"/>
      <c r="B105" s="43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</row>
    <row r="106" spans="1:35" ht="15.75" thickBot="1" x14ac:dyDescent="0.3">
      <c r="A106" s="641"/>
      <c r="B106" s="438"/>
      <c r="D106" s="1" t="s">
        <v>186</v>
      </c>
      <c r="F106" s="75">
        <f>F100+F104+E106</f>
        <v>0</v>
      </c>
      <c r="G106" s="75">
        <f t="shared" ref="G106:AI106" si="17">G100+G104+F106</f>
        <v>0</v>
      </c>
      <c r="H106" s="75">
        <f t="shared" si="17"/>
        <v>0</v>
      </c>
      <c r="I106" s="75">
        <f t="shared" si="17"/>
        <v>0</v>
      </c>
      <c r="J106" s="75">
        <f t="shared" si="17"/>
        <v>0</v>
      </c>
      <c r="K106" s="75">
        <f t="shared" si="17"/>
        <v>0</v>
      </c>
      <c r="L106" s="75">
        <f t="shared" si="17"/>
        <v>0</v>
      </c>
      <c r="M106" s="75">
        <f t="shared" si="17"/>
        <v>0</v>
      </c>
      <c r="N106" s="75">
        <f t="shared" si="17"/>
        <v>0</v>
      </c>
      <c r="O106" s="75">
        <f t="shared" si="17"/>
        <v>0</v>
      </c>
      <c r="P106" s="75">
        <f t="shared" si="17"/>
        <v>0</v>
      </c>
      <c r="Q106" s="75">
        <f t="shared" si="17"/>
        <v>0</v>
      </c>
      <c r="R106" s="75">
        <f t="shared" si="17"/>
        <v>0</v>
      </c>
      <c r="S106" s="75">
        <f t="shared" si="17"/>
        <v>0</v>
      </c>
      <c r="T106" s="75">
        <f t="shared" si="17"/>
        <v>0</v>
      </c>
      <c r="U106" s="75">
        <f t="shared" si="17"/>
        <v>0</v>
      </c>
      <c r="V106" s="75">
        <f t="shared" si="17"/>
        <v>0</v>
      </c>
      <c r="W106" s="75">
        <f t="shared" si="17"/>
        <v>0</v>
      </c>
      <c r="X106" s="75">
        <f t="shared" si="17"/>
        <v>0</v>
      </c>
      <c r="Y106" s="75">
        <f t="shared" si="17"/>
        <v>0</v>
      </c>
      <c r="Z106" s="75">
        <f t="shared" si="17"/>
        <v>0</v>
      </c>
      <c r="AA106" s="75">
        <f t="shared" si="17"/>
        <v>0</v>
      </c>
      <c r="AB106" s="75">
        <f t="shared" si="17"/>
        <v>0</v>
      </c>
      <c r="AC106" s="75">
        <f t="shared" si="17"/>
        <v>0</v>
      </c>
      <c r="AD106" s="75">
        <f t="shared" si="17"/>
        <v>0</v>
      </c>
      <c r="AE106" s="75">
        <f t="shared" si="17"/>
        <v>0</v>
      </c>
      <c r="AF106" s="75">
        <f t="shared" si="17"/>
        <v>0</v>
      </c>
      <c r="AG106" s="75">
        <f t="shared" si="17"/>
        <v>0</v>
      </c>
      <c r="AH106" s="75">
        <f t="shared" si="17"/>
        <v>0</v>
      </c>
      <c r="AI106" s="75">
        <f t="shared" si="17"/>
        <v>0</v>
      </c>
    </row>
    <row r="107" spans="1:35" x14ac:dyDescent="0.25">
      <c r="A107" s="641"/>
      <c r="B107" s="438"/>
    </row>
    <row r="108" spans="1:35" x14ac:dyDescent="0.25">
      <c r="A108" s="641"/>
      <c r="B108" s="438"/>
      <c r="D108" s="1" t="s">
        <v>185</v>
      </c>
      <c r="F108" s="15">
        <f>IF($C$101=$AQ$5,$D$25-F106,INDEX('Monthly Loan Amortization'!$CV$14:$CV$373,MATCH('Loan Amortization'!F$36,'Monthly Loan Amortization'!$B$14:$B$373,0),1))</f>
        <v>0</v>
      </c>
      <c r="G108" s="15">
        <f>IF($C$101=$AQ$5,$D$25-G106,INDEX('Monthly Loan Amortization'!$CV$14:$CV$373,MATCH('Loan Amortization'!G$36,'Monthly Loan Amortization'!$B$14:$B$373,0),1))</f>
        <v>0</v>
      </c>
      <c r="H108" s="15">
        <f>IF($C$101=$AQ$5,$D$25-H106,INDEX('Monthly Loan Amortization'!$CV$14:$CV$373,MATCH('Loan Amortization'!H$36,'Monthly Loan Amortization'!$B$14:$B$373,0),1))</f>
        <v>0</v>
      </c>
      <c r="I108" s="15">
        <f>IF($C$101=$AQ$5,$D$25-I106,INDEX('Monthly Loan Amortization'!$CV$14:$CV$373,MATCH('Loan Amortization'!I$36,'Monthly Loan Amortization'!$B$14:$B$373,0),1))</f>
        <v>0</v>
      </c>
      <c r="J108" s="15">
        <f>IF($C$101=$AQ$5,$D$25-J106,INDEX('Monthly Loan Amortization'!$CV$14:$CV$373,MATCH('Loan Amortization'!J$36,'Monthly Loan Amortization'!$B$14:$B$373,0),1))</f>
        <v>0</v>
      </c>
      <c r="K108" s="15">
        <f>IF($C$101=$AQ$5,$D$25-K106,INDEX('Monthly Loan Amortization'!$CV$14:$CV$373,MATCH('Loan Amortization'!K$36,'Monthly Loan Amortization'!$B$14:$B$373,0),1))</f>
        <v>0</v>
      </c>
      <c r="L108" s="15">
        <f>IF($C$101=$AQ$5,$D$25-L106,INDEX('Monthly Loan Amortization'!$CV$14:$CV$373,MATCH('Loan Amortization'!L$36,'Monthly Loan Amortization'!$B$14:$B$373,0),1))</f>
        <v>0</v>
      </c>
      <c r="M108" s="15">
        <f>IF($C$101=$AQ$5,$D$25-M106,INDEX('Monthly Loan Amortization'!$CV$14:$CV$373,MATCH('Loan Amortization'!M$36,'Monthly Loan Amortization'!$B$14:$B$373,0),1))</f>
        <v>0</v>
      </c>
      <c r="N108" s="15">
        <f>IF($C$101=$AQ$5,$D$25-N106,INDEX('Monthly Loan Amortization'!$CV$14:$CV$373,MATCH('Loan Amortization'!N$36,'Monthly Loan Amortization'!$B$14:$B$373,0),1))</f>
        <v>0</v>
      </c>
      <c r="O108" s="15">
        <f>IF($C$101=$AQ$5,$D$25-O106,INDEX('Monthly Loan Amortization'!$CV$14:$CV$373,MATCH('Loan Amortization'!O$36,'Monthly Loan Amortization'!$B$14:$B$373,0),1))</f>
        <v>0</v>
      </c>
      <c r="P108" s="15">
        <f>IF($C$101=$AQ$5,$D$25-P106,INDEX('Monthly Loan Amortization'!$CV$14:$CV$373,MATCH('Loan Amortization'!P$36,'Monthly Loan Amortization'!$B$14:$B$373,0),1))</f>
        <v>0</v>
      </c>
      <c r="Q108" s="15">
        <f>IF($C$101=$AQ$5,$D$25-Q106,INDEX('Monthly Loan Amortization'!$CV$14:$CV$373,MATCH('Loan Amortization'!Q$36,'Monthly Loan Amortization'!$B$14:$B$373,0),1))</f>
        <v>0</v>
      </c>
      <c r="R108" s="15">
        <f>IF($C$101=$AQ$5,$D$25-R106,INDEX('Monthly Loan Amortization'!$CV$14:$CV$373,MATCH('Loan Amortization'!R$36,'Monthly Loan Amortization'!$B$14:$B$373,0),1))</f>
        <v>0</v>
      </c>
      <c r="S108" s="15">
        <f>IF($C$101=$AQ$5,$D$25-S106,INDEX('Monthly Loan Amortization'!$CV$14:$CV$373,MATCH('Loan Amortization'!S$36,'Monthly Loan Amortization'!$B$14:$B$373,0),1))</f>
        <v>0</v>
      </c>
      <c r="T108" s="15">
        <f>IF($C$101=$AQ$5,$D$25-T106,INDEX('Monthly Loan Amortization'!$CV$14:$CV$373,MATCH('Loan Amortization'!T$36,'Monthly Loan Amortization'!$B$14:$B$373,0),1))</f>
        <v>0</v>
      </c>
      <c r="U108" s="15">
        <f>IF($C$101=$AQ$5,$D$25-U106,INDEX('Monthly Loan Amortization'!$CV$14:$CV$373,MATCH('Loan Amortization'!U$36,'Monthly Loan Amortization'!$B$14:$B$373,0),1))</f>
        <v>0</v>
      </c>
      <c r="V108" s="15">
        <f>IF($C$101=$AQ$5,$D$25-V106,INDEX('Monthly Loan Amortization'!$CV$14:$CV$373,MATCH('Loan Amortization'!V$36,'Monthly Loan Amortization'!$B$14:$B$373,0),1))</f>
        <v>0</v>
      </c>
      <c r="W108" s="15">
        <f>IF($C$101=$AQ$5,$D$25-W106,INDEX('Monthly Loan Amortization'!$CV$14:$CV$373,MATCH('Loan Amortization'!W$36,'Monthly Loan Amortization'!$B$14:$B$373,0),1))</f>
        <v>0</v>
      </c>
      <c r="X108" s="15">
        <f>IF($C$101=$AQ$5,$D$25-X106,INDEX('Monthly Loan Amortization'!$CV$14:$CV$373,MATCH('Loan Amortization'!X$36,'Monthly Loan Amortization'!$B$14:$B$373,0),1))</f>
        <v>0</v>
      </c>
      <c r="Y108" s="15">
        <f>IF($C$101=$AQ$5,$D$25-Y106,INDEX('Monthly Loan Amortization'!$CV$14:$CV$373,MATCH('Loan Amortization'!Y$36,'Monthly Loan Amortization'!$B$14:$B$373,0),1))</f>
        <v>0</v>
      </c>
      <c r="Z108" s="15">
        <f>IF($C$101=$AQ$5,$D$25-Z106,INDEX('Monthly Loan Amortization'!$CV$14:$CV$373,MATCH('Loan Amortization'!Z$36,'Monthly Loan Amortization'!$B$14:$B$373,0),1))</f>
        <v>0</v>
      </c>
      <c r="AA108" s="15">
        <f>IF($C$101=$AQ$5,$D$25-AA106,INDEX('Monthly Loan Amortization'!$CV$14:$CV$373,MATCH('Loan Amortization'!AA$36,'Monthly Loan Amortization'!$B$14:$B$373,0),1))</f>
        <v>0</v>
      </c>
      <c r="AB108" s="15">
        <f>IF($C$101=$AQ$5,$D$25-AB106,INDEX('Monthly Loan Amortization'!$CV$14:$CV$373,MATCH('Loan Amortization'!AB$36,'Monthly Loan Amortization'!$B$14:$B$373,0),1))</f>
        <v>0</v>
      </c>
      <c r="AC108" s="15">
        <f>IF($C$101=$AQ$5,$D$25-AC106,INDEX('Monthly Loan Amortization'!$CV$14:$CV$373,MATCH('Loan Amortization'!AC$36,'Monthly Loan Amortization'!$B$14:$B$373,0),1))</f>
        <v>0</v>
      </c>
      <c r="AD108" s="15">
        <f>IF($C$101=$AQ$5,$D$25-AD106,INDEX('Monthly Loan Amortization'!$CV$14:$CV$373,MATCH('Loan Amortization'!AD$36,'Monthly Loan Amortization'!$B$14:$B$373,0),1))</f>
        <v>0</v>
      </c>
      <c r="AE108" s="15">
        <f>IF($C$101=$AQ$5,$D$25-AE106,INDEX('Monthly Loan Amortization'!$CV$14:$CV$373,MATCH('Loan Amortization'!AE$36,'Monthly Loan Amortization'!$B$14:$B$373,0),1))</f>
        <v>0</v>
      </c>
      <c r="AF108" s="15">
        <f>IF($C$101=$AQ$5,$D$25-AF106,INDEX('Monthly Loan Amortization'!$CV$14:$CV$373,MATCH('Loan Amortization'!AF$36,'Monthly Loan Amortization'!$B$14:$B$373,0),1))</f>
        <v>0</v>
      </c>
      <c r="AG108" s="15">
        <f>IF($C$101=$AQ$5,$D$25-AG106,INDEX('Monthly Loan Amortization'!$CV$14:$CV$373,MATCH('Loan Amortization'!AG$36,'Monthly Loan Amortization'!$B$14:$B$373,0),1))</f>
        <v>0</v>
      </c>
      <c r="AH108" s="15">
        <f>IF($C$101=$AQ$5,$D$25-AH106,INDEX('Monthly Loan Amortization'!$CV$14:$CV$373,MATCH('Loan Amortization'!AH$36,'Monthly Loan Amortization'!$B$14:$B$373,0),1))</f>
        <v>0</v>
      </c>
      <c r="AI108" s="15">
        <f>IF($C$101=$AQ$5,$D$25-AI106,INDEX('Monthly Loan Amortization'!$CV$14:$CV$373,MATCH('Loan Amortization'!AI$36,'Monthly Loan Amortization'!$B$14:$B$373,0),1))</f>
        <v>0</v>
      </c>
    </row>
    <row r="109" spans="1:35" ht="7.5" customHeight="1" x14ac:dyDescent="0.25">
      <c r="A109" s="641"/>
      <c r="B109" s="438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</row>
    <row r="110" spans="1:35" x14ac:dyDescent="0.25">
      <c r="A110" s="641"/>
      <c r="B110" s="438"/>
      <c r="C110" s="2" t="s">
        <v>204</v>
      </c>
    </row>
    <row r="111" spans="1:35" x14ac:dyDescent="0.25">
      <c r="A111" s="641"/>
      <c r="B111" s="438"/>
      <c r="C111" s="2">
        <f>C27</f>
        <v>0</v>
      </c>
      <c r="D111" s="1" t="s">
        <v>181</v>
      </c>
      <c r="F111" s="199">
        <f>IF($F$27&gt;E$36,0,IF($C$112=$AQ$5,SUMIFS('Monthly Loan Amortization'!$DA$14:$DA$373,'Monthly Loan Amortization'!$B$14:$B$373,"&gt;"&amp;'Loan Amortization'!E$36,'Monthly Loan Amortization'!$B$14:$B$373,"&lt;="&amp;'Loan Amortization'!F$36),IF($C$112=$AQ$6,SUMIFS('Monthly Loan Amortization'!$DN$14:$DN$373,'Monthly Loan Amortization'!$B$14:$B$373,"&gt;"&amp;'Loan Amortization'!E$36,'Monthly Loan Amortization'!$B$14:$B$373,"&lt;="&amp;'Loan Amortization'!F$36),0)))</f>
        <v>0</v>
      </c>
      <c r="G111" s="199">
        <f>IF($F$27&gt;F$36,0,IF($C$112=$AQ$5,SUMIFS('Monthly Loan Amortization'!$DA$14:$DA$373,'Monthly Loan Amortization'!$B$14:$B$373,"&gt;"&amp;'Loan Amortization'!F$36,'Monthly Loan Amortization'!$B$14:$B$373,"&lt;="&amp;'Loan Amortization'!G$36),IF($C$112=$AQ$6,SUMIFS('Monthly Loan Amortization'!$DN$14:$DN$373,'Monthly Loan Amortization'!$B$14:$B$373,"&gt;"&amp;'Loan Amortization'!F$36,'Monthly Loan Amortization'!$B$14:$B$373,"&lt;="&amp;'Loan Amortization'!G$36),0)))</f>
        <v>0</v>
      </c>
      <c r="H111" s="199">
        <f>IF($F$27&gt;G$36,0,IF($C$112=$AQ$5,SUMIFS('Monthly Loan Amortization'!$DA$14:$DA$373,'Monthly Loan Amortization'!$B$14:$B$373,"&gt;"&amp;'Loan Amortization'!G$36,'Monthly Loan Amortization'!$B$14:$B$373,"&lt;="&amp;'Loan Amortization'!H$36),IF($C$112=$AQ$6,SUMIFS('Monthly Loan Amortization'!$DN$14:$DN$373,'Monthly Loan Amortization'!$B$14:$B$373,"&gt;"&amp;'Loan Amortization'!G$36,'Monthly Loan Amortization'!$B$14:$B$373,"&lt;="&amp;'Loan Amortization'!H$36),0)))</f>
        <v>0</v>
      </c>
      <c r="I111" s="199">
        <f>IF($F$27&gt;H$36,0,IF($C$112=$AQ$5,SUMIFS('Monthly Loan Amortization'!$DA$14:$DA$373,'Monthly Loan Amortization'!$B$14:$B$373,"&gt;"&amp;'Loan Amortization'!H$36,'Monthly Loan Amortization'!$B$14:$B$373,"&lt;="&amp;'Loan Amortization'!I$36),IF($C$112=$AQ$6,SUMIFS('Monthly Loan Amortization'!$DN$14:$DN$373,'Monthly Loan Amortization'!$B$14:$B$373,"&gt;"&amp;'Loan Amortization'!H$36,'Monthly Loan Amortization'!$B$14:$B$373,"&lt;="&amp;'Loan Amortization'!I$36),0)))</f>
        <v>0</v>
      </c>
      <c r="J111" s="199">
        <f>IF($F$27&gt;I$36,0,IF($C$112=$AQ$5,SUMIFS('Monthly Loan Amortization'!$DA$14:$DA$373,'Monthly Loan Amortization'!$B$14:$B$373,"&gt;"&amp;'Loan Amortization'!I$36,'Monthly Loan Amortization'!$B$14:$B$373,"&lt;="&amp;'Loan Amortization'!J$36),IF($C$112=$AQ$6,SUMIFS('Monthly Loan Amortization'!$DN$14:$DN$373,'Monthly Loan Amortization'!$B$14:$B$373,"&gt;"&amp;'Loan Amortization'!I$36,'Monthly Loan Amortization'!$B$14:$B$373,"&lt;="&amp;'Loan Amortization'!J$36),0)))</f>
        <v>0</v>
      </c>
      <c r="K111" s="199">
        <f>IF($F$27&gt;J$36,0,IF($C$112=$AQ$5,SUMIFS('Monthly Loan Amortization'!$DA$14:$DA$373,'Monthly Loan Amortization'!$B$14:$B$373,"&gt;"&amp;'Loan Amortization'!J$36,'Monthly Loan Amortization'!$B$14:$B$373,"&lt;="&amp;'Loan Amortization'!K$36),IF($C$112=$AQ$6,SUMIFS('Monthly Loan Amortization'!$DN$14:$DN$373,'Monthly Loan Amortization'!$B$14:$B$373,"&gt;"&amp;'Loan Amortization'!J$36,'Monthly Loan Amortization'!$B$14:$B$373,"&lt;="&amp;'Loan Amortization'!K$36),0)))</f>
        <v>0</v>
      </c>
      <c r="L111" s="199">
        <f>IF($F$27&gt;K$36,0,IF($C$112=$AQ$5,SUMIFS('Monthly Loan Amortization'!$DA$14:$DA$373,'Monthly Loan Amortization'!$B$14:$B$373,"&gt;"&amp;'Loan Amortization'!K$36,'Monthly Loan Amortization'!$B$14:$B$373,"&lt;="&amp;'Loan Amortization'!L$36),IF($C$112=$AQ$6,SUMIFS('Monthly Loan Amortization'!$DN$14:$DN$373,'Monthly Loan Amortization'!$B$14:$B$373,"&gt;"&amp;'Loan Amortization'!K$36,'Monthly Loan Amortization'!$B$14:$B$373,"&lt;="&amp;'Loan Amortization'!L$36),0)))</f>
        <v>0</v>
      </c>
      <c r="M111" s="199">
        <f>IF($F$27&gt;L$36,0,IF($C$112=$AQ$5,SUMIFS('Monthly Loan Amortization'!$DA$14:$DA$373,'Monthly Loan Amortization'!$B$14:$B$373,"&gt;"&amp;'Loan Amortization'!L$36,'Monthly Loan Amortization'!$B$14:$B$373,"&lt;="&amp;'Loan Amortization'!M$36),IF($C$112=$AQ$6,SUMIFS('Monthly Loan Amortization'!$DN$14:$DN$373,'Monthly Loan Amortization'!$B$14:$B$373,"&gt;"&amp;'Loan Amortization'!L$36,'Monthly Loan Amortization'!$B$14:$B$373,"&lt;="&amp;'Loan Amortization'!M$36),0)))</f>
        <v>0</v>
      </c>
      <c r="N111" s="199">
        <f>IF($F$27&gt;M$36,0,IF($C$112=$AQ$5,SUMIFS('Monthly Loan Amortization'!$DA$14:$DA$373,'Monthly Loan Amortization'!$B$14:$B$373,"&gt;"&amp;'Loan Amortization'!M$36,'Monthly Loan Amortization'!$B$14:$B$373,"&lt;="&amp;'Loan Amortization'!N$36),IF($C$112=$AQ$6,SUMIFS('Monthly Loan Amortization'!$DN$14:$DN$373,'Monthly Loan Amortization'!$B$14:$B$373,"&gt;"&amp;'Loan Amortization'!M$36,'Monthly Loan Amortization'!$B$14:$B$373,"&lt;="&amp;'Loan Amortization'!N$36),0)))</f>
        <v>0</v>
      </c>
      <c r="O111" s="199">
        <f>IF($F$27&gt;N$36,0,IF($C$112=$AQ$5,SUMIFS('Monthly Loan Amortization'!$DA$14:$DA$373,'Monthly Loan Amortization'!$B$14:$B$373,"&gt;"&amp;'Loan Amortization'!N$36,'Monthly Loan Amortization'!$B$14:$B$373,"&lt;="&amp;'Loan Amortization'!O$36),IF($C$112=$AQ$6,SUMIFS('Monthly Loan Amortization'!$DN$14:$DN$373,'Monthly Loan Amortization'!$B$14:$B$373,"&gt;"&amp;'Loan Amortization'!N$36,'Monthly Loan Amortization'!$B$14:$B$373,"&lt;="&amp;'Loan Amortization'!O$36),0)))</f>
        <v>0</v>
      </c>
      <c r="P111" s="199">
        <f>IF($F$27&gt;O$36,0,IF($C$112=$AQ$5,SUMIFS('Monthly Loan Amortization'!$DA$14:$DA$373,'Monthly Loan Amortization'!$B$14:$B$373,"&gt;"&amp;'Loan Amortization'!O$36,'Monthly Loan Amortization'!$B$14:$B$373,"&lt;="&amp;'Loan Amortization'!P$36),IF($C$112=$AQ$6,SUMIFS('Monthly Loan Amortization'!$DN$14:$DN$373,'Monthly Loan Amortization'!$B$14:$B$373,"&gt;"&amp;'Loan Amortization'!O$36,'Monthly Loan Amortization'!$B$14:$B$373,"&lt;="&amp;'Loan Amortization'!P$36),0)))</f>
        <v>0</v>
      </c>
      <c r="Q111" s="199">
        <f>IF($F$27&gt;P$36,0,IF($C$112=$AQ$5,SUMIFS('Monthly Loan Amortization'!$DA$14:$DA$373,'Monthly Loan Amortization'!$B$14:$B$373,"&gt;"&amp;'Loan Amortization'!P$36,'Monthly Loan Amortization'!$B$14:$B$373,"&lt;="&amp;'Loan Amortization'!Q$36),IF($C$112=$AQ$6,SUMIFS('Monthly Loan Amortization'!$DN$14:$DN$373,'Monthly Loan Amortization'!$B$14:$B$373,"&gt;"&amp;'Loan Amortization'!P$36,'Monthly Loan Amortization'!$B$14:$B$373,"&lt;="&amp;'Loan Amortization'!Q$36),0)))</f>
        <v>0</v>
      </c>
      <c r="R111" s="199">
        <f>IF($F$27&gt;Q$36,0,IF($C$112=$AQ$5,SUMIFS('Monthly Loan Amortization'!$DA$14:$DA$373,'Monthly Loan Amortization'!$B$14:$B$373,"&gt;"&amp;'Loan Amortization'!Q$36,'Monthly Loan Amortization'!$B$14:$B$373,"&lt;="&amp;'Loan Amortization'!R$36),IF($C$112=$AQ$6,SUMIFS('Monthly Loan Amortization'!$DN$14:$DN$373,'Monthly Loan Amortization'!$B$14:$B$373,"&gt;"&amp;'Loan Amortization'!Q$36,'Monthly Loan Amortization'!$B$14:$B$373,"&lt;="&amp;'Loan Amortization'!R$36),0)))</f>
        <v>0</v>
      </c>
      <c r="S111" s="199">
        <f>IF($F$27&gt;R$36,0,IF($C$112=$AQ$5,SUMIFS('Monthly Loan Amortization'!$DA$14:$DA$373,'Monthly Loan Amortization'!$B$14:$B$373,"&gt;"&amp;'Loan Amortization'!R$36,'Monthly Loan Amortization'!$B$14:$B$373,"&lt;="&amp;'Loan Amortization'!S$36),IF($C$112=$AQ$6,SUMIFS('Monthly Loan Amortization'!$DN$14:$DN$373,'Monthly Loan Amortization'!$B$14:$B$373,"&gt;"&amp;'Loan Amortization'!R$36,'Monthly Loan Amortization'!$B$14:$B$373,"&lt;="&amp;'Loan Amortization'!S$36),0)))</f>
        <v>0</v>
      </c>
      <c r="T111" s="199">
        <f>IF($F$27&gt;S$36,0,IF($C$112=$AQ$5,SUMIFS('Monthly Loan Amortization'!$DA$14:$DA$373,'Monthly Loan Amortization'!$B$14:$B$373,"&gt;"&amp;'Loan Amortization'!S$36,'Monthly Loan Amortization'!$B$14:$B$373,"&lt;="&amp;'Loan Amortization'!T$36),IF($C$112=$AQ$6,SUMIFS('Monthly Loan Amortization'!$DN$14:$DN$373,'Monthly Loan Amortization'!$B$14:$B$373,"&gt;"&amp;'Loan Amortization'!S$36,'Monthly Loan Amortization'!$B$14:$B$373,"&lt;="&amp;'Loan Amortization'!T$36),0)))</f>
        <v>0</v>
      </c>
      <c r="U111" s="199">
        <f>IF($F$27&gt;T$36,0,IF($C$112=$AQ$5,SUMIFS('Monthly Loan Amortization'!$DA$14:$DA$373,'Monthly Loan Amortization'!$B$14:$B$373,"&gt;"&amp;'Loan Amortization'!T$36,'Monthly Loan Amortization'!$B$14:$B$373,"&lt;="&amp;'Loan Amortization'!U$36),IF($C$112=$AQ$6,SUMIFS('Monthly Loan Amortization'!$DN$14:$DN$373,'Monthly Loan Amortization'!$B$14:$B$373,"&gt;"&amp;'Loan Amortization'!T$36,'Monthly Loan Amortization'!$B$14:$B$373,"&lt;="&amp;'Loan Amortization'!U$36),0)))</f>
        <v>0</v>
      </c>
      <c r="V111" s="199">
        <f>IF($F$27&gt;U$36,0,IF($C$112=$AQ$5,SUMIFS('Monthly Loan Amortization'!$DA$14:$DA$373,'Monthly Loan Amortization'!$B$14:$B$373,"&gt;"&amp;'Loan Amortization'!U$36,'Monthly Loan Amortization'!$B$14:$B$373,"&lt;="&amp;'Loan Amortization'!V$36),IF($C$112=$AQ$6,SUMIFS('Monthly Loan Amortization'!$DN$14:$DN$373,'Monthly Loan Amortization'!$B$14:$B$373,"&gt;"&amp;'Loan Amortization'!U$36,'Monthly Loan Amortization'!$B$14:$B$373,"&lt;="&amp;'Loan Amortization'!V$36),0)))</f>
        <v>0</v>
      </c>
      <c r="W111" s="199">
        <f>IF($F$27&gt;V$36,0,IF($C$112=$AQ$5,SUMIFS('Monthly Loan Amortization'!$DA$14:$DA$373,'Monthly Loan Amortization'!$B$14:$B$373,"&gt;"&amp;'Loan Amortization'!V$36,'Monthly Loan Amortization'!$B$14:$B$373,"&lt;="&amp;'Loan Amortization'!W$36),IF($C$112=$AQ$6,SUMIFS('Monthly Loan Amortization'!$DN$14:$DN$373,'Monthly Loan Amortization'!$B$14:$B$373,"&gt;"&amp;'Loan Amortization'!V$36,'Monthly Loan Amortization'!$B$14:$B$373,"&lt;="&amp;'Loan Amortization'!W$36),0)))</f>
        <v>0</v>
      </c>
      <c r="X111" s="199">
        <f>IF($F$27&gt;W$36,0,IF($C$112=$AQ$5,SUMIFS('Monthly Loan Amortization'!$DA$14:$DA$373,'Monthly Loan Amortization'!$B$14:$B$373,"&gt;"&amp;'Loan Amortization'!W$36,'Monthly Loan Amortization'!$B$14:$B$373,"&lt;="&amp;'Loan Amortization'!X$36),IF($C$112=$AQ$6,SUMIFS('Monthly Loan Amortization'!$DN$14:$DN$373,'Monthly Loan Amortization'!$B$14:$B$373,"&gt;"&amp;'Loan Amortization'!W$36,'Monthly Loan Amortization'!$B$14:$B$373,"&lt;="&amp;'Loan Amortization'!X$36),0)))</f>
        <v>0</v>
      </c>
      <c r="Y111" s="199">
        <f>IF($F$27&gt;X$36,0,IF($C$112=$AQ$5,SUMIFS('Monthly Loan Amortization'!$DA$14:$DA$373,'Monthly Loan Amortization'!$B$14:$B$373,"&gt;"&amp;'Loan Amortization'!X$36,'Monthly Loan Amortization'!$B$14:$B$373,"&lt;="&amp;'Loan Amortization'!Y$36),IF($C$112=$AQ$6,SUMIFS('Monthly Loan Amortization'!$DN$14:$DN$373,'Monthly Loan Amortization'!$B$14:$B$373,"&gt;"&amp;'Loan Amortization'!X$36,'Monthly Loan Amortization'!$B$14:$B$373,"&lt;="&amp;'Loan Amortization'!Y$36),0)))</f>
        <v>0</v>
      </c>
      <c r="Z111" s="199">
        <f>IF($F$27&gt;Y$36,0,IF($C$112=$AQ$5,SUMIFS('Monthly Loan Amortization'!$DA$14:$DA$373,'Monthly Loan Amortization'!$B$14:$B$373,"&gt;"&amp;'Loan Amortization'!Y$36,'Monthly Loan Amortization'!$B$14:$B$373,"&lt;="&amp;'Loan Amortization'!Z$36),IF($C$112=$AQ$6,SUMIFS('Monthly Loan Amortization'!$DN$14:$DN$373,'Monthly Loan Amortization'!$B$14:$B$373,"&gt;"&amp;'Loan Amortization'!Y$36,'Monthly Loan Amortization'!$B$14:$B$373,"&lt;="&amp;'Loan Amortization'!Z$36),0)))</f>
        <v>0</v>
      </c>
      <c r="AA111" s="199">
        <f>IF($F$27&gt;Z$36,0,IF($C$112=$AQ$5,SUMIFS('Monthly Loan Amortization'!$DA$14:$DA$373,'Monthly Loan Amortization'!$B$14:$B$373,"&gt;"&amp;'Loan Amortization'!Z$36,'Monthly Loan Amortization'!$B$14:$B$373,"&lt;="&amp;'Loan Amortization'!AA$36),IF($C$112=$AQ$6,SUMIFS('Monthly Loan Amortization'!$DN$14:$DN$373,'Monthly Loan Amortization'!$B$14:$B$373,"&gt;"&amp;'Loan Amortization'!Z$36,'Monthly Loan Amortization'!$B$14:$B$373,"&lt;="&amp;'Loan Amortization'!AA$36),0)))</f>
        <v>0</v>
      </c>
      <c r="AB111" s="199">
        <f>IF($F$27&gt;AA$36,0,IF($C$112=$AQ$5,SUMIFS('Monthly Loan Amortization'!$DA$14:$DA$373,'Monthly Loan Amortization'!$B$14:$B$373,"&gt;"&amp;'Loan Amortization'!AA$36,'Monthly Loan Amortization'!$B$14:$B$373,"&lt;="&amp;'Loan Amortization'!AB$36),IF($C$112=$AQ$6,SUMIFS('Monthly Loan Amortization'!$DN$14:$DN$373,'Monthly Loan Amortization'!$B$14:$B$373,"&gt;"&amp;'Loan Amortization'!AA$36,'Monthly Loan Amortization'!$B$14:$B$373,"&lt;="&amp;'Loan Amortization'!AB$36),0)))</f>
        <v>0</v>
      </c>
      <c r="AC111" s="199">
        <f>IF($F$27&gt;AB$36,0,IF($C$112=$AQ$5,SUMIFS('Monthly Loan Amortization'!$DA$14:$DA$373,'Monthly Loan Amortization'!$B$14:$B$373,"&gt;"&amp;'Loan Amortization'!AB$36,'Monthly Loan Amortization'!$B$14:$B$373,"&lt;="&amp;'Loan Amortization'!AC$36),IF($C$112=$AQ$6,SUMIFS('Monthly Loan Amortization'!$DN$14:$DN$373,'Monthly Loan Amortization'!$B$14:$B$373,"&gt;"&amp;'Loan Amortization'!AB$36,'Monthly Loan Amortization'!$B$14:$B$373,"&lt;="&amp;'Loan Amortization'!AC$36),0)))</f>
        <v>0</v>
      </c>
      <c r="AD111" s="199">
        <f>IF($F$27&gt;AC$36,0,IF($C$112=$AQ$5,SUMIFS('Monthly Loan Amortization'!$DA$14:$DA$373,'Monthly Loan Amortization'!$B$14:$B$373,"&gt;"&amp;'Loan Amortization'!AC$36,'Monthly Loan Amortization'!$B$14:$B$373,"&lt;="&amp;'Loan Amortization'!AD$36),IF($C$112=$AQ$6,SUMIFS('Monthly Loan Amortization'!$DN$14:$DN$373,'Monthly Loan Amortization'!$B$14:$B$373,"&gt;"&amp;'Loan Amortization'!AC$36,'Monthly Loan Amortization'!$B$14:$B$373,"&lt;="&amp;'Loan Amortization'!AD$36),0)))</f>
        <v>0</v>
      </c>
      <c r="AE111" s="199">
        <f>IF($F$27&gt;AD$36,0,IF($C$112=$AQ$5,SUMIFS('Monthly Loan Amortization'!$DA$14:$DA$373,'Monthly Loan Amortization'!$B$14:$B$373,"&gt;"&amp;'Loan Amortization'!AD$36,'Monthly Loan Amortization'!$B$14:$B$373,"&lt;="&amp;'Loan Amortization'!AE$36),IF($C$112=$AQ$6,SUMIFS('Monthly Loan Amortization'!$DN$14:$DN$373,'Monthly Loan Amortization'!$B$14:$B$373,"&gt;"&amp;'Loan Amortization'!AD$36,'Monthly Loan Amortization'!$B$14:$B$373,"&lt;="&amp;'Loan Amortization'!AE$36),0)))</f>
        <v>0</v>
      </c>
      <c r="AF111" s="199">
        <f>IF($F$27&gt;AE$36,0,IF($C$112=$AQ$5,SUMIFS('Monthly Loan Amortization'!$DA$14:$DA$373,'Monthly Loan Amortization'!$B$14:$B$373,"&gt;"&amp;'Loan Amortization'!AE$36,'Monthly Loan Amortization'!$B$14:$B$373,"&lt;="&amp;'Loan Amortization'!AF$36),IF($C$112=$AQ$6,SUMIFS('Monthly Loan Amortization'!$DN$14:$DN$373,'Monthly Loan Amortization'!$B$14:$B$373,"&gt;"&amp;'Loan Amortization'!AE$36,'Monthly Loan Amortization'!$B$14:$B$373,"&lt;="&amp;'Loan Amortization'!AF$36),0)))</f>
        <v>0</v>
      </c>
      <c r="AG111" s="199">
        <f>IF($F$27&gt;AF$36,0,IF($C$112=$AQ$5,SUMIFS('Monthly Loan Amortization'!$DA$14:$DA$373,'Monthly Loan Amortization'!$B$14:$B$373,"&gt;"&amp;'Loan Amortization'!AF$36,'Monthly Loan Amortization'!$B$14:$B$373,"&lt;="&amp;'Loan Amortization'!AG$36),IF($C$112=$AQ$6,SUMIFS('Monthly Loan Amortization'!$DN$14:$DN$373,'Monthly Loan Amortization'!$B$14:$B$373,"&gt;"&amp;'Loan Amortization'!AF$36,'Monthly Loan Amortization'!$B$14:$B$373,"&lt;="&amp;'Loan Amortization'!AG$36),0)))</f>
        <v>0</v>
      </c>
      <c r="AH111" s="199">
        <f>IF($F$27&gt;AG$36,0,IF($C$112=$AQ$5,SUMIFS('Monthly Loan Amortization'!$DA$14:$DA$373,'Monthly Loan Amortization'!$B$14:$B$373,"&gt;"&amp;'Loan Amortization'!AG$36,'Monthly Loan Amortization'!$B$14:$B$373,"&lt;="&amp;'Loan Amortization'!AH$36),IF($C$112=$AQ$6,SUMIFS('Monthly Loan Amortization'!$DN$14:$DN$373,'Monthly Loan Amortization'!$B$14:$B$373,"&gt;"&amp;'Loan Amortization'!AG$36,'Monthly Loan Amortization'!$B$14:$B$373,"&lt;="&amp;'Loan Amortization'!AH$36),0)))</f>
        <v>0</v>
      </c>
      <c r="AI111" s="199">
        <f>IF($F$27&gt;AH$36,0,IF($C$112=$AQ$5,SUMIFS('Monthly Loan Amortization'!$DA$14:$DA$373,'Monthly Loan Amortization'!$B$14:$B$373,"&gt;"&amp;'Loan Amortization'!AH$36,'Monthly Loan Amortization'!$B$14:$B$373,"&lt;="&amp;'Loan Amortization'!AI$36),IF($C$112=$AQ$6,SUMIFS('Monthly Loan Amortization'!$DN$14:$DN$373,'Monthly Loan Amortization'!$B$14:$B$373,"&gt;"&amp;'Loan Amortization'!AH$36,'Monthly Loan Amortization'!$B$14:$B$373,"&lt;="&amp;'Loan Amortization'!AI$36),0)))</f>
        <v>0</v>
      </c>
    </row>
    <row r="112" spans="1:35" ht="15.75" thickBot="1" x14ac:dyDescent="0.3">
      <c r="A112" s="641"/>
      <c r="B112" s="438"/>
      <c r="C112" s="47">
        <f>E27</f>
        <v>0</v>
      </c>
      <c r="D112" s="1" t="s">
        <v>182</v>
      </c>
      <c r="F112" s="75">
        <f>IF($C$112=$AQ$5,SUMIFS('Monthly Loan Amortization'!$CY$14:$CY$373,'Monthly Loan Amortization'!$B$14:$B$373,"&gt;"&amp;'Loan Amortization'!E$36,'Monthly Loan Amortization'!$B$14:$B$373,"&lt;="&amp;'Loan Amortization'!F$36),IF($C$112=$AQ$6,SUMIFS('Monthly Loan Amortization'!$DO$14:$DO$373,'Monthly Loan Amortization'!$B$14:$B$373,"&gt;"&amp;'Loan Amortization'!E$36,'Monthly Loan Amortization'!$B$14:$B$373,"&lt;="&amp;'Loan Amortization'!F$36),0))</f>
        <v>0</v>
      </c>
      <c r="G112" s="75">
        <f>IF($C$112=$AQ$5,SUMIFS('Monthly Loan Amortization'!$CY$14:$CY$373,'Monthly Loan Amortization'!$B$14:$B$373,"&gt;"&amp;'Loan Amortization'!F$36,'Monthly Loan Amortization'!$B$14:$B$373,"&lt;="&amp;'Loan Amortization'!G$36),IF($C$112=$AQ$6,SUMIFS('Monthly Loan Amortization'!$DO$14:$DO$373,'Monthly Loan Amortization'!$B$14:$B$373,"&gt;"&amp;'Loan Amortization'!F$36,'Monthly Loan Amortization'!$B$14:$B$373,"&lt;="&amp;'Loan Amortization'!G$36),0))</f>
        <v>0</v>
      </c>
      <c r="H112" s="75">
        <f>IF($C$112=$AQ$5,SUMIFS('Monthly Loan Amortization'!$CY$14:$CY$373,'Monthly Loan Amortization'!$B$14:$B$373,"&gt;"&amp;'Loan Amortization'!G$36,'Monthly Loan Amortization'!$B$14:$B$373,"&lt;="&amp;'Loan Amortization'!H$36),IF($C$112=$AQ$6,SUMIFS('Monthly Loan Amortization'!$DO$14:$DO$373,'Monthly Loan Amortization'!$B$14:$B$373,"&gt;"&amp;'Loan Amortization'!G$36,'Monthly Loan Amortization'!$B$14:$B$373,"&lt;="&amp;'Loan Amortization'!H$36),0))</f>
        <v>0</v>
      </c>
      <c r="I112" s="75">
        <f>IF($C$112=$AQ$5,SUMIFS('Monthly Loan Amortization'!$CY$14:$CY$373,'Monthly Loan Amortization'!$B$14:$B$373,"&gt;"&amp;'Loan Amortization'!H$36,'Monthly Loan Amortization'!$B$14:$B$373,"&lt;="&amp;'Loan Amortization'!I$36),IF($C$112=$AQ$6,SUMIFS('Monthly Loan Amortization'!$DO$14:$DO$373,'Monthly Loan Amortization'!$B$14:$B$373,"&gt;"&amp;'Loan Amortization'!H$36,'Monthly Loan Amortization'!$B$14:$B$373,"&lt;="&amp;'Loan Amortization'!I$36),0))</f>
        <v>0</v>
      </c>
      <c r="J112" s="75">
        <f>IF($C$112=$AQ$5,SUMIFS('Monthly Loan Amortization'!$CY$14:$CY$373,'Monthly Loan Amortization'!$B$14:$B$373,"&gt;"&amp;'Loan Amortization'!I$36,'Monthly Loan Amortization'!$B$14:$B$373,"&lt;="&amp;'Loan Amortization'!J$36),IF($C$112=$AQ$6,SUMIFS('Monthly Loan Amortization'!$DO$14:$DO$373,'Monthly Loan Amortization'!$B$14:$B$373,"&gt;"&amp;'Loan Amortization'!I$36,'Monthly Loan Amortization'!$B$14:$B$373,"&lt;="&amp;'Loan Amortization'!J$36),0))</f>
        <v>0</v>
      </c>
      <c r="K112" s="75">
        <f>IF($C$112=$AQ$5,SUMIFS('Monthly Loan Amortization'!$CY$14:$CY$373,'Monthly Loan Amortization'!$B$14:$B$373,"&gt;"&amp;'Loan Amortization'!J$36,'Monthly Loan Amortization'!$B$14:$B$373,"&lt;="&amp;'Loan Amortization'!K$36),IF($C$112=$AQ$6,SUMIFS('Monthly Loan Amortization'!$DO$14:$DO$373,'Monthly Loan Amortization'!$B$14:$B$373,"&gt;"&amp;'Loan Amortization'!J$36,'Monthly Loan Amortization'!$B$14:$B$373,"&lt;="&amp;'Loan Amortization'!K$36),0))</f>
        <v>0</v>
      </c>
      <c r="L112" s="75">
        <f>IF($C$112=$AQ$5,SUMIFS('Monthly Loan Amortization'!$CY$14:$CY$373,'Monthly Loan Amortization'!$B$14:$B$373,"&gt;"&amp;'Loan Amortization'!K$36,'Monthly Loan Amortization'!$B$14:$B$373,"&lt;="&amp;'Loan Amortization'!L$36),IF($C$112=$AQ$6,SUMIFS('Monthly Loan Amortization'!$DO$14:$DO$373,'Monthly Loan Amortization'!$B$14:$B$373,"&gt;"&amp;'Loan Amortization'!K$36,'Monthly Loan Amortization'!$B$14:$B$373,"&lt;="&amp;'Loan Amortization'!L$36),0))</f>
        <v>0</v>
      </c>
      <c r="M112" s="75">
        <f>IF($C$112=$AQ$5,SUMIFS('Monthly Loan Amortization'!$CY$14:$CY$373,'Monthly Loan Amortization'!$B$14:$B$373,"&gt;"&amp;'Loan Amortization'!L$36,'Monthly Loan Amortization'!$B$14:$B$373,"&lt;="&amp;'Loan Amortization'!M$36),IF($C$112=$AQ$6,SUMIFS('Monthly Loan Amortization'!$DO$14:$DO$373,'Monthly Loan Amortization'!$B$14:$B$373,"&gt;"&amp;'Loan Amortization'!L$36,'Monthly Loan Amortization'!$B$14:$B$373,"&lt;="&amp;'Loan Amortization'!M$36),0))</f>
        <v>0</v>
      </c>
      <c r="N112" s="75">
        <f>IF($C$112=$AQ$5,SUMIFS('Monthly Loan Amortization'!$CY$14:$CY$373,'Monthly Loan Amortization'!$B$14:$B$373,"&gt;"&amp;'Loan Amortization'!M$36,'Monthly Loan Amortization'!$B$14:$B$373,"&lt;="&amp;'Loan Amortization'!N$36),IF($C$112=$AQ$6,SUMIFS('Monthly Loan Amortization'!$DO$14:$DO$373,'Monthly Loan Amortization'!$B$14:$B$373,"&gt;"&amp;'Loan Amortization'!M$36,'Monthly Loan Amortization'!$B$14:$B$373,"&lt;="&amp;'Loan Amortization'!N$36),0))</f>
        <v>0</v>
      </c>
      <c r="O112" s="75">
        <f>IF($C$112=$AQ$5,SUMIFS('Monthly Loan Amortization'!$CY$14:$CY$373,'Monthly Loan Amortization'!$B$14:$B$373,"&gt;"&amp;'Loan Amortization'!N$36,'Monthly Loan Amortization'!$B$14:$B$373,"&lt;="&amp;'Loan Amortization'!O$36),IF($C$112=$AQ$6,SUMIFS('Monthly Loan Amortization'!$DO$14:$DO$373,'Monthly Loan Amortization'!$B$14:$B$373,"&gt;"&amp;'Loan Amortization'!N$36,'Monthly Loan Amortization'!$B$14:$B$373,"&lt;="&amp;'Loan Amortization'!O$36),0))</f>
        <v>0</v>
      </c>
      <c r="P112" s="75">
        <f>IF($C$112=$AQ$5,SUMIFS('Monthly Loan Amortization'!$CY$14:$CY$373,'Monthly Loan Amortization'!$B$14:$B$373,"&gt;"&amp;'Loan Amortization'!O$36,'Monthly Loan Amortization'!$B$14:$B$373,"&lt;="&amp;'Loan Amortization'!P$36),IF($C$112=$AQ$6,SUMIFS('Monthly Loan Amortization'!$DO$14:$DO$373,'Monthly Loan Amortization'!$B$14:$B$373,"&gt;"&amp;'Loan Amortization'!O$36,'Monthly Loan Amortization'!$B$14:$B$373,"&lt;="&amp;'Loan Amortization'!P$36),0))</f>
        <v>0</v>
      </c>
      <c r="Q112" s="75">
        <f>IF($C$112=$AQ$5,SUMIFS('Monthly Loan Amortization'!$CY$14:$CY$373,'Monthly Loan Amortization'!$B$14:$B$373,"&gt;"&amp;'Loan Amortization'!P$36,'Monthly Loan Amortization'!$B$14:$B$373,"&lt;="&amp;'Loan Amortization'!Q$36),IF($C$112=$AQ$6,SUMIFS('Monthly Loan Amortization'!$DO$14:$DO$373,'Monthly Loan Amortization'!$B$14:$B$373,"&gt;"&amp;'Loan Amortization'!P$36,'Monthly Loan Amortization'!$B$14:$B$373,"&lt;="&amp;'Loan Amortization'!Q$36),0))</f>
        <v>0</v>
      </c>
      <c r="R112" s="75">
        <f>IF($C$112=$AQ$5,SUMIFS('Monthly Loan Amortization'!$CY$14:$CY$373,'Monthly Loan Amortization'!$B$14:$B$373,"&gt;"&amp;'Loan Amortization'!Q$36,'Monthly Loan Amortization'!$B$14:$B$373,"&lt;="&amp;'Loan Amortization'!R$36),IF($C$112=$AQ$6,SUMIFS('Monthly Loan Amortization'!$DO$14:$DO$373,'Monthly Loan Amortization'!$B$14:$B$373,"&gt;"&amp;'Loan Amortization'!Q$36,'Monthly Loan Amortization'!$B$14:$B$373,"&lt;="&amp;'Loan Amortization'!R$36),0))</f>
        <v>0</v>
      </c>
      <c r="S112" s="75">
        <f>IF($C$112=$AQ$5,SUMIFS('Monthly Loan Amortization'!$CY$14:$CY$373,'Monthly Loan Amortization'!$B$14:$B$373,"&gt;"&amp;'Loan Amortization'!R$36,'Monthly Loan Amortization'!$B$14:$B$373,"&lt;="&amp;'Loan Amortization'!S$36),IF($C$112=$AQ$6,SUMIFS('Monthly Loan Amortization'!$DO$14:$DO$373,'Monthly Loan Amortization'!$B$14:$B$373,"&gt;"&amp;'Loan Amortization'!R$36,'Monthly Loan Amortization'!$B$14:$B$373,"&lt;="&amp;'Loan Amortization'!S$36),0))</f>
        <v>0</v>
      </c>
      <c r="T112" s="75">
        <f>IF($C$112=$AQ$5,SUMIFS('Monthly Loan Amortization'!$CY$14:$CY$373,'Monthly Loan Amortization'!$B$14:$B$373,"&gt;"&amp;'Loan Amortization'!S$36,'Monthly Loan Amortization'!$B$14:$B$373,"&lt;="&amp;'Loan Amortization'!T$36),IF($C$112=$AQ$6,SUMIFS('Monthly Loan Amortization'!$DO$14:$DO$373,'Monthly Loan Amortization'!$B$14:$B$373,"&gt;"&amp;'Loan Amortization'!S$36,'Monthly Loan Amortization'!$B$14:$B$373,"&lt;="&amp;'Loan Amortization'!T$36),0))</f>
        <v>0</v>
      </c>
      <c r="U112" s="75">
        <f>IF($C$112=$AQ$5,SUMIFS('Monthly Loan Amortization'!$CY$14:$CY$373,'Monthly Loan Amortization'!$B$14:$B$373,"&gt;"&amp;'Loan Amortization'!T$36,'Monthly Loan Amortization'!$B$14:$B$373,"&lt;="&amp;'Loan Amortization'!U$36),IF($C$112=$AQ$6,SUMIFS('Monthly Loan Amortization'!$DO$14:$DO$373,'Monthly Loan Amortization'!$B$14:$B$373,"&gt;"&amp;'Loan Amortization'!T$36,'Monthly Loan Amortization'!$B$14:$B$373,"&lt;="&amp;'Loan Amortization'!U$36),0))</f>
        <v>0</v>
      </c>
      <c r="V112" s="75">
        <f>IF($C$112=$AQ$5,SUMIFS('Monthly Loan Amortization'!$CY$14:$CY$373,'Monthly Loan Amortization'!$B$14:$B$373,"&gt;"&amp;'Loan Amortization'!U$36,'Monthly Loan Amortization'!$B$14:$B$373,"&lt;="&amp;'Loan Amortization'!V$36),IF($C$112=$AQ$6,SUMIFS('Monthly Loan Amortization'!$DO$14:$DO$373,'Monthly Loan Amortization'!$B$14:$B$373,"&gt;"&amp;'Loan Amortization'!U$36,'Monthly Loan Amortization'!$B$14:$B$373,"&lt;="&amp;'Loan Amortization'!V$36),0))</f>
        <v>0</v>
      </c>
      <c r="W112" s="75">
        <f>IF($C$112=$AQ$5,SUMIFS('Monthly Loan Amortization'!$CY$14:$CY$373,'Monthly Loan Amortization'!$B$14:$B$373,"&gt;"&amp;'Loan Amortization'!V$36,'Monthly Loan Amortization'!$B$14:$B$373,"&lt;="&amp;'Loan Amortization'!W$36),IF($C$112=$AQ$6,SUMIFS('Monthly Loan Amortization'!$DO$14:$DO$373,'Monthly Loan Amortization'!$B$14:$B$373,"&gt;"&amp;'Loan Amortization'!V$36,'Monthly Loan Amortization'!$B$14:$B$373,"&lt;="&amp;'Loan Amortization'!W$36),0))</f>
        <v>0</v>
      </c>
      <c r="X112" s="75">
        <f>IF($C$112=$AQ$5,SUMIFS('Monthly Loan Amortization'!$CY$14:$CY$373,'Monthly Loan Amortization'!$B$14:$B$373,"&gt;"&amp;'Loan Amortization'!W$36,'Monthly Loan Amortization'!$B$14:$B$373,"&lt;="&amp;'Loan Amortization'!X$36),IF($C$112=$AQ$6,SUMIFS('Monthly Loan Amortization'!$DO$14:$DO$373,'Monthly Loan Amortization'!$B$14:$B$373,"&gt;"&amp;'Loan Amortization'!W$36,'Monthly Loan Amortization'!$B$14:$B$373,"&lt;="&amp;'Loan Amortization'!X$36),0))</f>
        <v>0</v>
      </c>
      <c r="Y112" s="75">
        <f>IF($C$112=$AQ$5,SUMIFS('Monthly Loan Amortization'!$CY$14:$CY$373,'Monthly Loan Amortization'!$B$14:$B$373,"&gt;"&amp;'Loan Amortization'!X$36,'Monthly Loan Amortization'!$B$14:$B$373,"&lt;="&amp;'Loan Amortization'!Y$36),IF($C$112=$AQ$6,SUMIFS('Monthly Loan Amortization'!$DO$14:$DO$373,'Monthly Loan Amortization'!$B$14:$B$373,"&gt;"&amp;'Loan Amortization'!X$36,'Monthly Loan Amortization'!$B$14:$B$373,"&lt;="&amp;'Loan Amortization'!Y$36),0))</f>
        <v>0</v>
      </c>
      <c r="Z112" s="75">
        <f>IF($C$112=$AQ$5,SUMIFS('Monthly Loan Amortization'!$CY$14:$CY$373,'Monthly Loan Amortization'!$B$14:$B$373,"&gt;"&amp;'Loan Amortization'!Y$36,'Monthly Loan Amortization'!$B$14:$B$373,"&lt;="&amp;'Loan Amortization'!Z$36),IF($C$112=$AQ$6,SUMIFS('Monthly Loan Amortization'!$DO$14:$DO$373,'Monthly Loan Amortization'!$B$14:$B$373,"&gt;"&amp;'Loan Amortization'!Y$36,'Monthly Loan Amortization'!$B$14:$B$373,"&lt;="&amp;'Loan Amortization'!Z$36),0))</f>
        <v>0</v>
      </c>
      <c r="AA112" s="75">
        <f>IF($C$112=$AQ$5,SUMIFS('Monthly Loan Amortization'!$CY$14:$CY$373,'Monthly Loan Amortization'!$B$14:$B$373,"&gt;"&amp;'Loan Amortization'!Z$36,'Monthly Loan Amortization'!$B$14:$B$373,"&lt;="&amp;'Loan Amortization'!AA$36),IF($C$112=$AQ$6,SUMIFS('Monthly Loan Amortization'!$DO$14:$DO$373,'Monthly Loan Amortization'!$B$14:$B$373,"&gt;"&amp;'Loan Amortization'!Z$36,'Monthly Loan Amortization'!$B$14:$B$373,"&lt;="&amp;'Loan Amortization'!AA$36),0))</f>
        <v>0</v>
      </c>
      <c r="AB112" s="75">
        <f>IF($C$112=$AQ$5,SUMIFS('Monthly Loan Amortization'!$CY$14:$CY$373,'Monthly Loan Amortization'!$B$14:$B$373,"&gt;"&amp;'Loan Amortization'!AA$36,'Monthly Loan Amortization'!$B$14:$B$373,"&lt;="&amp;'Loan Amortization'!AB$36),IF($C$112=$AQ$6,SUMIFS('Monthly Loan Amortization'!$DO$14:$DO$373,'Monthly Loan Amortization'!$B$14:$B$373,"&gt;"&amp;'Loan Amortization'!AA$36,'Monthly Loan Amortization'!$B$14:$B$373,"&lt;="&amp;'Loan Amortization'!AB$36),0))</f>
        <v>0</v>
      </c>
      <c r="AC112" s="75">
        <f>IF($C$112=$AQ$5,SUMIFS('Monthly Loan Amortization'!$CY$14:$CY$373,'Monthly Loan Amortization'!$B$14:$B$373,"&gt;"&amp;'Loan Amortization'!AB$36,'Monthly Loan Amortization'!$B$14:$B$373,"&lt;="&amp;'Loan Amortization'!AC$36),IF($C$112=$AQ$6,SUMIFS('Monthly Loan Amortization'!$DO$14:$DO$373,'Monthly Loan Amortization'!$B$14:$B$373,"&gt;"&amp;'Loan Amortization'!AB$36,'Monthly Loan Amortization'!$B$14:$B$373,"&lt;="&amp;'Loan Amortization'!AC$36),0))</f>
        <v>0</v>
      </c>
      <c r="AD112" s="75">
        <f>IF($C$112=$AQ$5,SUMIFS('Monthly Loan Amortization'!$CY$14:$CY$373,'Monthly Loan Amortization'!$B$14:$B$373,"&gt;"&amp;'Loan Amortization'!AC$36,'Monthly Loan Amortization'!$B$14:$B$373,"&lt;="&amp;'Loan Amortization'!AD$36),IF($C$112=$AQ$6,SUMIFS('Monthly Loan Amortization'!$DO$14:$DO$373,'Monthly Loan Amortization'!$B$14:$B$373,"&gt;"&amp;'Loan Amortization'!AC$36,'Monthly Loan Amortization'!$B$14:$B$373,"&lt;="&amp;'Loan Amortization'!AD$36),0))</f>
        <v>0</v>
      </c>
      <c r="AE112" s="75">
        <f>IF($C$112=$AQ$5,SUMIFS('Monthly Loan Amortization'!$CY$14:$CY$373,'Monthly Loan Amortization'!$B$14:$B$373,"&gt;"&amp;'Loan Amortization'!AD$36,'Monthly Loan Amortization'!$B$14:$B$373,"&lt;="&amp;'Loan Amortization'!AE$36),IF($C$112=$AQ$6,SUMIFS('Monthly Loan Amortization'!$DO$14:$DO$373,'Monthly Loan Amortization'!$B$14:$B$373,"&gt;"&amp;'Loan Amortization'!AD$36,'Monthly Loan Amortization'!$B$14:$B$373,"&lt;="&amp;'Loan Amortization'!AE$36),0))</f>
        <v>0</v>
      </c>
      <c r="AF112" s="75">
        <f>IF($C$112=$AQ$5,SUMIFS('Monthly Loan Amortization'!$CY$14:$CY$373,'Monthly Loan Amortization'!$B$14:$B$373,"&gt;"&amp;'Loan Amortization'!AE$36,'Monthly Loan Amortization'!$B$14:$B$373,"&lt;="&amp;'Loan Amortization'!AF$36),IF($C$112=$AQ$6,SUMIFS('Monthly Loan Amortization'!$DO$14:$DO$373,'Monthly Loan Amortization'!$B$14:$B$373,"&gt;"&amp;'Loan Amortization'!AE$36,'Monthly Loan Amortization'!$B$14:$B$373,"&lt;="&amp;'Loan Amortization'!AF$36),0))</f>
        <v>0</v>
      </c>
      <c r="AG112" s="75">
        <f>IF($C$112=$AQ$5,SUMIFS('Monthly Loan Amortization'!$CY$14:$CY$373,'Monthly Loan Amortization'!$B$14:$B$373,"&gt;"&amp;'Loan Amortization'!AF$36,'Monthly Loan Amortization'!$B$14:$B$373,"&lt;="&amp;'Loan Amortization'!AG$36),IF($C$112=$AQ$6,SUMIFS('Monthly Loan Amortization'!$DO$14:$DO$373,'Monthly Loan Amortization'!$B$14:$B$373,"&gt;"&amp;'Loan Amortization'!AF$36,'Monthly Loan Amortization'!$B$14:$B$373,"&lt;="&amp;'Loan Amortization'!AG$36),0))</f>
        <v>0</v>
      </c>
      <c r="AH112" s="75">
        <f>IF($C$112=$AQ$5,SUMIFS('Monthly Loan Amortization'!$CY$14:$CY$373,'Monthly Loan Amortization'!$B$14:$B$373,"&gt;"&amp;'Loan Amortization'!AG$36,'Monthly Loan Amortization'!$B$14:$B$373,"&lt;="&amp;'Loan Amortization'!AH$36),IF($C$112=$AQ$6,SUMIFS('Monthly Loan Amortization'!$DO$14:$DO$373,'Monthly Loan Amortization'!$B$14:$B$373,"&gt;"&amp;'Loan Amortization'!AG$36,'Monthly Loan Amortization'!$B$14:$B$373,"&lt;="&amp;'Loan Amortization'!AH$36),0))</f>
        <v>0</v>
      </c>
      <c r="AI112" s="75">
        <f>IF($C$112=$AQ$5,SUMIFS('Monthly Loan Amortization'!$CY$14:$CY$373,'Monthly Loan Amortization'!$B$14:$B$373,"&gt;"&amp;'Loan Amortization'!AH$36,'Monthly Loan Amortization'!$B$14:$B$373,"&lt;="&amp;'Loan Amortization'!AI$36),IF($C$112=$AQ$6,SUMIFS('Monthly Loan Amortization'!$DO$14:$DO$373,'Monthly Loan Amortization'!$B$14:$B$373,"&gt;"&amp;'Loan Amortization'!AH$36,'Monthly Loan Amortization'!$B$14:$B$373,"&lt;="&amp;'Loan Amortization'!AI$36),0))</f>
        <v>0</v>
      </c>
    </row>
    <row r="113" spans="1:35" x14ac:dyDescent="0.25">
      <c r="A113" s="641"/>
      <c r="B113" s="438"/>
      <c r="D113" s="1" t="s">
        <v>183</v>
      </c>
      <c r="F113" s="58">
        <f>SUM(F111:F112)</f>
        <v>0</v>
      </c>
      <c r="G113" s="58">
        <f t="shared" ref="G113:AI113" si="18">SUM(G111:G112)</f>
        <v>0</v>
      </c>
      <c r="H113" s="58">
        <f t="shared" si="18"/>
        <v>0</v>
      </c>
      <c r="I113" s="58">
        <f t="shared" si="18"/>
        <v>0</v>
      </c>
      <c r="J113" s="58">
        <f t="shared" si="18"/>
        <v>0</v>
      </c>
      <c r="K113" s="58">
        <f t="shared" si="18"/>
        <v>0</v>
      </c>
      <c r="L113" s="58">
        <f t="shared" si="18"/>
        <v>0</v>
      </c>
      <c r="M113" s="58">
        <f t="shared" si="18"/>
        <v>0</v>
      </c>
      <c r="N113" s="58">
        <f t="shared" si="18"/>
        <v>0</v>
      </c>
      <c r="O113" s="58">
        <f t="shared" si="18"/>
        <v>0</v>
      </c>
      <c r="P113" s="58">
        <f t="shared" si="18"/>
        <v>0</v>
      </c>
      <c r="Q113" s="58">
        <f t="shared" si="18"/>
        <v>0</v>
      </c>
      <c r="R113" s="58">
        <f t="shared" si="18"/>
        <v>0</v>
      </c>
      <c r="S113" s="58">
        <f t="shared" si="18"/>
        <v>0</v>
      </c>
      <c r="T113" s="58">
        <f t="shared" si="18"/>
        <v>0</v>
      </c>
      <c r="U113" s="58">
        <f t="shared" si="18"/>
        <v>0</v>
      </c>
      <c r="V113" s="58">
        <f t="shared" si="18"/>
        <v>0</v>
      </c>
      <c r="W113" s="58">
        <f t="shared" si="18"/>
        <v>0</v>
      </c>
      <c r="X113" s="58">
        <f t="shared" si="18"/>
        <v>0</v>
      </c>
      <c r="Y113" s="58">
        <f t="shared" si="18"/>
        <v>0</v>
      </c>
      <c r="Z113" s="58">
        <f t="shared" si="18"/>
        <v>0</v>
      </c>
      <c r="AA113" s="58">
        <f t="shared" si="18"/>
        <v>0</v>
      </c>
      <c r="AB113" s="58">
        <f t="shared" si="18"/>
        <v>0</v>
      </c>
      <c r="AC113" s="58">
        <f t="shared" si="18"/>
        <v>0</v>
      </c>
      <c r="AD113" s="58">
        <f t="shared" si="18"/>
        <v>0</v>
      </c>
      <c r="AE113" s="58">
        <f t="shared" si="18"/>
        <v>0</v>
      </c>
      <c r="AF113" s="58">
        <f t="shared" si="18"/>
        <v>0</v>
      </c>
      <c r="AG113" s="58">
        <f t="shared" si="18"/>
        <v>0</v>
      </c>
      <c r="AH113" s="58">
        <f t="shared" si="18"/>
        <v>0</v>
      </c>
      <c r="AI113" s="58">
        <f t="shared" si="18"/>
        <v>0</v>
      </c>
    </row>
    <row r="114" spans="1:35" x14ac:dyDescent="0.25">
      <c r="A114" s="641"/>
      <c r="B114" s="43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</row>
    <row r="115" spans="1:35" x14ac:dyDescent="0.25">
      <c r="A115" s="641"/>
      <c r="B115" s="438"/>
      <c r="D115" s="1" t="s">
        <v>184</v>
      </c>
      <c r="F115" s="58">
        <f>IF($C$112=$AQ$5,SUMIFS('Monthly Loan Amortization'!$DC$14:$DC$373,'Monthly Loan Amortization'!$B$14:$B$373,"&gt;"&amp;'Loan Amortization'!E$36,'Monthly Loan Amortization'!$B$14:$B$373,"&lt;="&amp;'Loan Amortization'!F$36),0)</f>
        <v>0</v>
      </c>
      <c r="G115" s="58">
        <f>IF($C$112=$AQ$5,SUMIFS('Monthly Loan Amortization'!$DC$14:$DC$373,'Monthly Loan Amortization'!$B$14:$B$373,"&gt;"&amp;'Loan Amortization'!F$36,'Monthly Loan Amortization'!$B$14:$B$373,"&lt;="&amp;'Loan Amortization'!G$36),0)</f>
        <v>0</v>
      </c>
      <c r="H115" s="58">
        <f>IF($C$112=$AQ$5,SUMIFS('Monthly Loan Amortization'!$DC$14:$DC$373,'Monthly Loan Amortization'!$B$14:$B$373,"&gt;"&amp;'Loan Amortization'!G$36,'Monthly Loan Amortization'!$B$14:$B$373,"&lt;="&amp;'Loan Amortization'!H$36),0)</f>
        <v>0</v>
      </c>
      <c r="I115" s="58">
        <f>IF($C$112=$AQ$5,SUMIFS('Monthly Loan Amortization'!$DC$14:$DC$373,'Monthly Loan Amortization'!$B$14:$B$373,"&gt;"&amp;'Loan Amortization'!H$36,'Monthly Loan Amortization'!$B$14:$B$373,"&lt;="&amp;'Loan Amortization'!I$36),0)</f>
        <v>0</v>
      </c>
      <c r="J115" s="58">
        <f>IF($C$112=$AQ$5,SUMIFS('Monthly Loan Amortization'!$DC$14:$DC$373,'Monthly Loan Amortization'!$B$14:$B$373,"&gt;"&amp;'Loan Amortization'!I$36,'Monthly Loan Amortization'!$B$14:$B$373,"&lt;="&amp;'Loan Amortization'!J$36),0)</f>
        <v>0</v>
      </c>
      <c r="K115" s="58">
        <f>IF($C$112=$AQ$5,SUMIFS('Monthly Loan Amortization'!$DC$14:$DC$373,'Monthly Loan Amortization'!$B$14:$B$373,"&gt;"&amp;'Loan Amortization'!J$36,'Monthly Loan Amortization'!$B$14:$B$373,"&lt;="&amp;'Loan Amortization'!K$36),0)</f>
        <v>0</v>
      </c>
      <c r="L115" s="58">
        <f>IF($C$112=$AQ$5,SUMIFS('Monthly Loan Amortization'!$DC$14:$DC$373,'Monthly Loan Amortization'!$B$14:$B$373,"&gt;"&amp;'Loan Amortization'!K$36,'Monthly Loan Amortization'!$B$14:$B$373,"&lt;="&amp;'Loan Amortization'!L$36),0)</f>
        <v>0</v>
      </c>
      <c r="M115" s="58">
        <f>IF($C$112=$AQ$5,SUMIFS('Monthly Loan Amortization'!$DC$14:$DC$373,'Monthly Loan Amortization'!$B$14:$B$373,"&gt;"&amp;'Loan Amortization'!L$36,'Monthly Loan Amortization'!$B$14:$B$373,"&lt;="&amp;'Loan Amortization'!M$36),0)</f>
        <v>0</v>
      </c>
      <c r="N115" s="58">
        <f>IF($C$112=$AQ$5,SUMIFS('Monthly Loan Amortization'!$DC$14:$DC$373,'Monthly Loan Amortization'!$B$14:$B$373,"&gt;"&amp;'Loan Amortization'!M$36,'Monthly Loan Amortization'!$B$14:$B$373,"&lt;="&amp;'Loan Amortization'!N$36),0)</f>
        <v>0</v>
      </c>
      <c r="O115" s="58">
        <f>IF($C$112=$AQ$5,SUMIFS('Monthly Loan Amortization'!$DC$14:$DC$373,'Monthly Loan Amortization'!$B$14:$B$373,"&gt;"&amp;'Loan Amortization'!N$36,'Monthly Loan Amortization'!$B$14:$B$373,"&lt;="&amp;'Loan Amortization'!O$36),0)</f>
        <v>0</v>
      </c>
      <c r="P115" s="58">
        <f>IF($C$112=$AQ$5,SUMIFS('Monthly Loan Amortization'!$DC$14:$DC$373,'Monthly Loan Amortization'!$B$14:$B$373,"&gt;"&amp;'Loan Amortization'!O$36,'Monthly Loan Amortization'!$B$14:$B$373,"&lt;="&amp;'Loan Amortization'!P$36),0)</f>
        <v>0</v>
      </c>
      <c r="Q115" s="58">
        <f>IF($C$112=$AQ$5,SUMIFS('Monthly Loan Amortization'!$DC$14:$DC$373,'Monthly Loan Amortization'!$B$14:$B$373,"&gt;"&amp;'Loan Amortization'!P$36,'Monthly Loan Amortization'!$B$14:$B$373,"&lt;="&amp;'Loan Amortization'!Q$36),0)</f>
        <v>0</v>
      </c>
      <c r="R115" s="58">
        <f>IF($C$112=$AQ$5,SUMIFS('Monthly Loan Amortization'!$DC$14:$DC$373,'Monthly Loan Amortization'!$B$14:$B$373,"&gt;"&amp;'Loan Amortization'!Q$36,'Monthly Loan Amortization'!$B$14:$B$373,"&lt;="&amp;'Loan Amortization'!R$36),0)</f>
        <v>0</v>
      </c>
      <c r="S115" s="58">
        <f>IF($C$112=$AQ$5,SUMIFS('Monthly Loan Amortization'!$DC$14:$DC$373,'Monthly Loan Amortization'!$B$14:$B$373,"&gt;"&amp;'Loan Amortization'!R$36,'Monthly Loan Amortization'!$B$14:$B$373,"&lt;="&amp;'Loan Amortization'!S$36),0)</f>
        <v>0</v>
      </c>
      <c r="T115" s="58">
        <f>IF($C$112=$AQ$5,SUMIFS('Monthly Loan Amortization'!$DC$14:$DC$373,'Monthly Loan Amortization'!$B$14:$B$373,"&gt;"&amp;'Loan Amortization'!S$36,'Monthly Loan Amortization'!$B$14:$B$373,"&lt;="&amp;'Loan Amortization'!T$36),0)</f>
        <v>0</v>
      </c>
      <c r="U115" s="58">
        <f>IF($C$112=$AQ$5,SUMIFS('Monthly Loan Amortization'!$DC$14:$DC$373,'Monthly Loan Amortization'!$B$14:$B$373,"&gt;"&amp;'Loan Amortization'!T$36,'Monthly Loan Amortization'!$B$14:$B$373,"&lt;="&amp;'Loan Amortization'!U$36),0)</f>
        <v>0</v>
      </c>
      <c r="V115" s="58">
        <f>IF($C$112=$AQ$5,SUMIFS('Monthly Loan Amortization'!$DC$14:$DC$373,'Monthly Loan Amortization'!$B$14:$B$373,"&gt;"&amp;'Loan Amortization'!U$36,'Monthly Loan Amortization'!$B$14:$B$373,"&lt;="&amp;'Loan Amortization'!V$36),0)</f>
        <v>0</v>
      </c>
      <c r="W115" s="58">
        <f>IF($C$112=$AQ$5,SUMIFS('Monthly Loan Amortization'!$DC$14:$DC$373,'Monthly Loan Amortization'!$B$14:$B$373,"&gt;"&amp;'Loan Amortization'!V$36,'Monthly Loan Amortization'!$B$14:$B$373,"&lt;="&amp;'Loan Amortization'!W$36),0)</f>
        <v>0</v>
      </c>
      <c r="X115" s="58">
        <f>IF($C$112=$AQ$5,SUMIFS('Monthly Loan Amortization'!$DC$14:$DC$373,'Monthly Loan Amortization'!$B$14:$B$373,"&gt;"&amp;'Loan Amortization'!W$36,'Monthly Loan Amortization'!$B$14:$B$373,"&lt;="&amp;'Loan Amortization'!X$36),0)</f>
        <v>0</v>
      </c>
      <c r="Y115" s="58">
        <f>IF($C$112=$AQ$5,SUMIFS('Monthly Loan Amortization'!$DC$14:$DC$373,'Monthly Loan Amortization'!$B$14:$B$373,"&gt;"&amp;'Loan Amortization'!X$36,'Monthly Loan Amortization'!$B$14:$B$373,"&lt;="&amp;'Loan Amortization'!Y$36),0)</f>
        <v>0</v>
      </c>
      <c r="Z115" s="58">
        <f>IF($C$112=$AQ$5,SUMIFS('Monthly Loan Amortization'!$DC$14:$DC$373,'Monthly Loan Amortization'!$B$14:$B$373,"&gt;"&amp;'Loan Amortization'!Y$36,'Monthly Loan Amortization'!$B$14:$B$373,"&lt;="&amp;'Loan Amortization'!Z$36),0)</f>
        <v>0</v>
      </c>
      <c r="AA115" s="58">
        <f>IF($C$112=$AQ$5,SUMIFS('Monthly Loan Amortization'!$DC$14:$DC$373,'Monthly Loan Amortization'!$B$14:$B$373,"&gt;"&amp;'Loan Amortization'!Z$36,'Monthly Loan Amortization'!$B$14:$B$373,"&lt;="&amp;'Loan Amortization'!AA$36),0)</f>
        <v>0</v>
      </c>
      <c r="AB115" s="58">
        <f>IF($C$112=$AQ$5,SUMIFS('Monthly Loan Amortization'!$DC$14:$DC$373,'Monthly Loan Amortization'!$B$14:$B$373,"&gt;"&amp;'Loan Amortization'!AA$36,'Monthly Loan Amortization'!$B$14:$B$373,"&lt;="&amp;'Loan Amortization'!AB$36),0)</f>
        <v>0</v>
      </c>
      <c r="AC115" s="58">
        <f>IF($C$112=$AQ$5,SUMIFS('Monthly Loan Amortization'!$DC$14:$DC$373,'Monthly Loan Amortization'!$B$14:$B$373,"&gt;"&amp;'Loan Amortization'!AB$36,'Monthly Loan Amortization'!$B$14:$B$373,"&lt;="&amp;'Loan Amortization'!AC$36),0)</f>
        <v>0</v>
      </c>
      <c r="AD115" s="58">
        <f>IF($C$112=$AQ$5,SUMIFS('Monthly Loan Amortization'!$DC$14:$DC$373,'Monthly Loan Amortization'!$B$14:$B$373,"&gt;"&amp;'Loan Amortization'!AC$36,'Monthly Loan Amortization'!$B$14:$B$373,"&lt;="&amp;'Loan Amortization'!AD$36),0)</f>
        <v>0</v>
      </c>
      <c r="AE115" s="58">
        <f>IF($C$112=$AQ$5,SUMIFS('Monthly Loan Amortization'!$DC$14:$DC$373,'Monthly Loan Amortization'!$B$14:$B$373,"&gt;"&amp;'Loan Amortization'!AD$36,'Monthly Loan Amortization'!$B$14:$B$373,"&lt;="&amp;'Loan Amortization'!AE$36),0)</f>
        <v>0</v>
      </c>
      <c r="AF115" s="58">
        <f>IF($C$112=$AQ$5,SUMIFS('Monthly Loan Amortization'!$DC$14:$DC$373,'Monthly Loan Amortization'!$B$14:$B$373,"&gt;"&amp;'Loan Amortization'!AE$36,'Monthly Loan Amortization'!$B$14:$B$373,"&lt;="&amp;'Loan Amortization'!AF$36),0)</f>
        <v>0</v>
      </c>
      <c r="AG115" s="58">
        <f>IF($C$112=$AQ$5,SUMIFS('Monthly Loan Amortization'!$DC$14:$DC$373,'Monthly Loan Amortization'!$B$14:$B$373,"&gt;"&amp;'Loan Amortization'!AF$36,'Monthly Loan Amortization'!$B$14:$B$373,"&lt;="&amp;'Loan Amortization'!AG$36),0)</f>
        <v>0</v>
      </c>
      <c r="AH115" s="58">
        <f>IF($C$112=$AQ$5,SUMIFS('Monthly Loan Amortization'!$DC$14:$DC$373,'Monthly Loan Amortization'!$B$14:$B$373,"&gt;"&amp;'Loan Amortization'!AG$36,'Monthly Loan Amortization'!$B$14:$B$373,"&lt;="&amp;'Loan Amortization'!AH$36),0)</f>
        <v>0</v>
      </c>
      <c r="AI115" s="58">
        <f>IF($C$112=$AQ$5,SUMIFS('Monthly Loan Amortization'!$DC$14:$DC$373,'Monthly Loan Amortization'!$B$14:$B$373,"&gt;"&amp;'Loan Amortization'!AH$36,'Monthly Loan Amortization'!$B$14:$B$373,"&lt;="&amp;'Loan Amortization'!AI$36),0)</f>
        <v>0</v>
      </c>
    </row>
    <row r="116" spans="1:35" x14ac:dyDescent="0.25">
      <c r="A116" s="641"/>
      <c r="B116" s="43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</row>
    <row r="117" spans="1:35" ht="15.75" thickBot="1" x14ac:dyDescent="0.3">
      <c r="A117" s="641"/>
      <c r="B117" s="438"/>
      <c r="D117" s="1" t="s">
        <v>186</v>
      </c>
      <c r="F117" s="75">
        <f>F111+F115+E117</f>
        <v>0</v>
      </c>
      <c r="G117" s="75">
        <f t="shared" ref="G117:AI117" si="19">G111+G115+F117</f>
        <v>0</v>
      </c>
      <c r="H117" s="75">
        <f t="shared" si="19"/>
        <v>0</v>
      </c>
      <c r="I117" s="75">
        <f t="shared" si="19"/>
        <v>0</v>
      </c>
      <c r="J117" s="75">
        <f t="shared" si="19"/>
        <v>0</v>
      </c>
      <c r="K117" s="75">
        <f t="shared" si="19"/>
        <v>0</v>
      </c>
      <c r="L117" s="75">
        <f t="shared" si="19"/>
        <v>0</v>
      </c>
      <c r="M117" s="75">
        <f t="shared" si="19"/>
        <v>0</v>
      </c>
      <c r="N117" s="75">
        <f t="shared" si="19"/>
        <v>0</v>
      </c>
      <c r="O117" s="75">
        <f t="shared" si="19"/>
        <v>0</v>
      </c>
      <c r="P117" s="75">
        <f t="shared" si="19"/>
        <v>0</v>
      </c>
      <c r="Q117" s="75">
        <f t="shared" si="19"/>
        <v>0</v>
      </c>
      <c r="R117" s="75">
        <f t="shared" si="19"/>
        <v>0</v>
      </c>
      <c r="S117" s="75">
        <f t="shared" si="19"/>
        <v>0</v>
      </c>
      <c r="T117" s="75">
        <f t="shared" si="19"/>
        <v>0</v>
      </c>
      <c r="U117" s="75">
        <f t="shared" si="19"/>
        <v>0</v>
      </c>
      <c r="V117" s="75">
        <f t="shared" si="19"/>
        <v>0</v>
      </c>
      <c r="W117" s="75">
        <f t="shared" si="19"/>
        <v>0</v>
      </c>
      <c r="X117" s="75">
        <f t="shared" si="19"/>
        <v>0</v>
      </c>
      <c r="Y117" s="75">
        <f t="shared" si="19"/>
        <v>0</v>
      </c>
      <c r="Z117" s="75">
        <f t="shared" si="19"/>
        <v>0</v>
      </c>
      <c r="AA117" s="75">
        <f t="shared" si="19"/>
        <v>0</v>
      </c>
      <c r="AB117" s="75">
        <f t="shared" si="19"/>
        <v>0</v>
      </c>
      <c r="AC117" s="75">
        <f t="shared" si="19"/>
        <v>0</v>
      </c>
      <c r="AD117" s="75">
        <f t="shared" si="19"/>
        <v>0</v>
      </c>
      <c r="AE117" s="75">
        <f t="shared" si="19"/>
        <v>0</v>
      </c>
      <c r="AF117" s="75">
        <f t="shared" si="19"/>
        <v>0</v>
      </c>
      <c r="AG117" s="75">
        <f t="shared" si="19"/>
        <v>0</v>
      </c>
      <c r="AH117" s="75">
        <f t="shared" si="19"/>
        <v>0</v>
      </c>
      <c r="AI117" s="75">
        <f t="shared" si="19"/>
        <v>0</v>
      </c>
    </row>
    <row r="118" spans="1:35" x14ac:dyDescent="0.25">
      <c r="A118" s="641"/>
      <c r="B118" s="438"/>
    </row>
    <row r="119" spans="1:35" x14ac:dyDescent="0.25">
      <c r="A119" s="641"/>
      <c r="B119" s="438"/>
      <c r="D119" s="1" t="s">
        <v>185</v>
      </c>
      <c r="F119" s="15">
        <f>IF($C$112=$AQ$5,$D$25-F117,INDEX('Monthly Loan Amortization'!$DQ$14:$DQ$373,MATCH('Loan Amortization'!F$36,'Monthly Loan Amortization'!$B$14:$B$373,0),1))</f>
        <v>0</v>
      </c>
      <c r="G119" s="15">
        <f>IF($C$112=$AQ$5,$D$25-G117,INDEX('Monthly Loan Amortization'!$DQ$14:$DQ$373,MATCH('Loan Amortization'!G$36,'Monthly Loan Amortization'!$B$14:$B$373,0),1))</f>
        <v>0</v>
      </c>
      <c r="H119" s="15">
        <f>IF($C$112=$AQ$5,$D$25-H117,INDEX('Monthly Loan Amortization'!$DQ$14:$DQ$373,MATCH('Loan Amortization'!H$36,'Monthly Loan Amortization'!$B$14:$B$373,0),1))</f>
        <v>0</v>
      </c>
      <c r="I119" s="15">
        <f>IF($C$112=$AQ$5,$D$25-I117,INDEX('Monthly Loan Amortization'!$DQ$14:$DQ$373,MATCH('Loan Amortization'!I$36,'Monthly Loan Amortization'!$B$14:$B$373,0),1))</f>
        <v>0</v>
      </c>
      <c r="J119" s="15">
        <f>IF($C$112=$AQ$5,$D$25-J117,INDEX('Monthly Loan Amortization'!$DQ$14:$DQ$373,MATCH('Loan Amortization'!J$36,'Monthly Loan Amortization'!$B$14:$B$373,0),1))</f>
        <v>0</v>
      </c>
      <c r="K119" s="15">
        <f>IF($C$112=$AQ$5,$D$25-K117,INDEX('Monthly Loan Amortization'!$DQ$14:$DQ$373,MATCH('Loan Amortization'!K$36,'Monthly Loan Amortization'!$B$14:$B$373,0),1))</f>
        <v>0</v>
      </c>
      <c r="L119" s="15">
        <f>IF($C$112=$AQ$5,$D$25-L117,INDEX('Monthly Loan Amortization'!$DQ$14:$DQ$373,MATCH('Loan Amortization'!L$36,'Monthly Loan Amortization'!$B$14:$B$373,0),1))</f>
        <v>0</v>
      </c>
      <c r="M119" s="15">
        <f>IF($C$112=$AQ$5,$D$25-M117,INDEX('Monthly Loan Amortization'!$DQ$14:$DQ$373,MATCH('Loan Amortization'!M$36,'Monthly Loan Amortization'!$B$14:$B$373,0),1))</f>
        <v>0</v>
      </c>
      <c r="N119" s="15">
        <f>IF($C$112=$AQ$5,$D$25-N117,INDEX('Monthly Loan Amortization'!$DQ$14:$DQ$373,MATCH('Loan Amortization'!N$36,'Monthly Loan Amortization'!$B$14:$B$373,0),1))</f>
        <v>0</v>
      </c>
      <c r="O119" s="15">
        <f>IF($C$112=$AQ$5,$D$25-O117,INDEX('Monthly Loan Amortization'!$DQ$14:$DQ$373,MATCH('Loan Amortization'!O$36,'Monthly Loan Amortization'!$B$14:$B$373,0),1))</f>
        <v>0</v>
      </c>
      <c r="P119" s="15">
        <f>IF($C$112=$AQ$5,$D$25-P117,INDEX('Monthly Loan Amortization'!$DQ$14:$DQ$373,MATCH('Loan Amortization'!P$36,'Monthly Loan Amortization'!$B$14:$B$373,0),1))</f>
        <v>0</v>
      </c>
      <c r="Q119" s="15">
        <f>IF($C$112=$AQ$5,$D$25-Q117,INDEX('Monthly Loan Amortization'!$DQ$14:$DQ$373,MATCH('Loan Amortization'!Q$36,'Monthly Loan Amortization'!$B$14:$B$373,0),1))</f>
        <v>0</v>
      </c>
      <c r="R119" s="15">
        <f>IF($C$112=$AQ$5,$D$25-R117,INDEX('Monthly Loan Amortization'!$DQ$14:$DQ$373,MATCH('Loan Amortization'!R$36,'Monthly Loan Amortization'!$B$14:$B$373,0),1))</f>
        <v>0</v>
      </c>
      <c r="S119" s="15">
        <f>IF($C$112=$AQ$5,$D$25-S117,INDEX('Monthly Loan Amortization'!$DQ$14:$DQ$373,MATCH('Loan Amortization'!S$36,'Monthly Loan Amortization'!$B$14:$B$373,0),1))</f>
        <v>0</v>
      </c>
      <c r="T119" s="15">
        <f>IF($C$112=$AQ$5,$D$25-T117,INDEX('Monthly Loan Amortization'!$DQ$14:$DQ$373,MATCH('Loan Amortization'!T$36,'Monthly Loan Amortization'!$B$14:$B$373,0),1))</f>
        <v>0</v>
      </c>
      <c r="U119" s="15">
        <f>IF($C$112=$AQ$5,$D$25-U117,INDEX('Monthly Loan Amortization'!$DQ$14:$DQ$373,MATCH('Loan Amortization'!U$36,'Monthly Loan Amortization'!$B$14:$B$373,0),1))</f>
        <v>0</v>
      </c>
      <c r="V119" s="15">
        <f>IF($C$112=$AQ$5,$D$25-V117,INDEX('Monthly Loan Amortization'!$DQ$14:$DQ$373,MATCH('Loan Amortization'!V$36,'Monthly Loan Amortization'!$B$14:$B$373,0),1))</f>
        <v>0</v>
      </c>
      <c r="W119" s="15">
        <f>IF($C$112=$AQ$5,$D$25-W117,INDEX('Monthly Loan Amortization'!$DQ$14:$DQ$373,MATCH('Loan Amortization'!W$36,'Monthly Loan Amortization'!$B$14:$B$373,0),1))</f>
        <v>0</v>
      </c>
      <c r="X119" s="15">
        <f>IF($C$112=$AQ$5,$D$25-X117,INDEX('Monthly Loan Amortization'!$DQ$14:$DQ$373,MATCH('Loan Amortization'!X$36,'Monthly Loan Amortization'!$B$14:$B$373,0),1))</f>
        <v>0</v>
      </c>
      <c r="Y119" s="15">
        <f>IF($C$112=$AQ$5,$D$25-Y117,INDEX('Monthly Loan Amortization'!$DQ$14:$DQ$373,MATCH('Loan Amortization'!Y$36,'Monthly Loan Amortization'!$B$14:$B$373,0),1))</f>
        <v>0</v>
      </c>
      <c r="Z119" s="15">
        <f>IF($C$112=$AQ$5,$D$25-Z117,INDEX('Monthly Loan Amortization'!$DQ$14:$DQ$373,MATCH('Loan Amortization'!Z$36,'Monthly Loan Amortization'!$B$14:$B$373,0),1))</f>
        <v>0</v>
      </c>
      <c r="AA119" s="15">
        <f>IF($C$112=$AQ$5,$D$25-AA117,INDEX('Monthly Loan Amortization'!$DQ$14:$DQ$373,MATCH('Loan Amortization'!AA$36,'Monthly Loan Amortization'!$B$14:$B$373,0),1))</f>
        <v>0</v>
      </c>
      <c r="AB119" s="15">
        <f>IF($C$112=$AQ$5,$D$25-AB117,INDEX('Monthly Loan Amortization'!$DQ$14:$DQ$373,MATCH('Loan Amortization'!AB$36,'Monthly Loan Amortization'!$B$14:$B$373,0),1))</f>
        <v>0</v>
      </c>
      <c r="AC119" s="15">
        <f>IF($C$112=$AQ$5,$D$25-AC117,INDEX('Monthly Loan Amortization'!$DQ$14:$DQ$373,MATCH('Loan Amortization'!AC$36,'Monthly Loan Amortization'!$B$14:$B$373,0),1))</f>
        <v>0</v>
      </c>
      <c r="AD119" s="15">
        <f>IF($C$112=$AQ$5,$D$25-AD117,INDEX('Monthly Loan Amortization'!$DQ$14:$DQ$373,MATCH('Loan Amortization'!AD$36,'Monthly Loan Amortization'!$B$14:$B$373,0),1))</f>
        <v>0</v>
      </c>
      <c r="AE119" s="15">
        <f>IF($C$112=$AQ$5,$D$25-AE117,INDEX('Monthly Loan Amortization'!$DQ$14:$DQ$373,MATCH('Loan Amortization'!AE$36,'Monthly Loan Amortization'!$B$14:$B$373,0),1))</f>
        <v>0</v>
      </c>
      <c r="AF119" s="15">
        <f>IF($C$112=$AQ$5,$D$25-AF117,INDEX('Monthly Loan Amortization'!$DQ$14:$DQ$373,MATCH('Loan Amortization'!AF$36,'Monthly Loan Amortization'!$B$14:$B$373,0),1))</f>
        <v>0</v>
      </c>
      <c r="AG119" s="15">
        <f>IF($C$112=$AQ$5,$D$25-AG117,INDEX('Monthly Loan Amortization'!$DQ$14:$DQ$373,MATCH('Loan Amortization'!AG$36,'Monthly Loan Amortization'!$B$14:$B$373,0),1))</f>
        <v>0</v>
      </c>
      <c r="AH119" s="15">
        <f>IF($C$112=$AQ$5,$D$25-AH117,INDEX('Monthly Loan Amortization'!$DQ$14:$DQ$373,MATCH('Loan Amortization'!AH$36,'Monthly Loan Amortization'!$B$14:$B$373,0),1))</f>
        <v>0</v>
      </c>
      <c r="AI119" s="15">
        <f>IF($C$112=$AQ$5,$D$25-AI117,INDEX('Monthly Loan Amortization'!$DQ$14:$DQ$373,MATCH('Loan Amortization'!AI$36,'Monthly Loan Amortization'!$B$14:$B$373,0),1))</f>
        <v>0</v>
      </c>
    </row>
    <row r="120" spans="1:35" ht="6.75" customHeight="1" x14ac:dyDescent="0.25">
      <c r="A120" s="640" t="s">
        <v>137</v>
      </c>
      <c r="B120" s="438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</row>
    <row r="121" spans="1:35" ht="15" customHeight="1" x14ac:dyDescent="0.25">
      <c r="A121" s="640"/>
      <c r="B121" s="438"/>
      <c r="C121" s="2" t="s">
        <v>327</v>
      </c>
    </row>
    <row r="122" spans="1:35" x14ac:dyDescent="0.25">
      <c r="A122" s="640"/>
      <c r="B122" s="438"/>
      <c r="C122" s="2">
        <f>C31</f>
        <v>0</v>
      </c>
      <c r="D122" s="1" t="str">
        <f>'30 year Cash Flow'!B54</f>
        <v>Principal</v>
      </c>
      <c r="F122" s="58">
        <f>'30 year Cash Flow'!H54</f>
        <v>0</v>
      </c>
      <c r="G122" s="58">
        <f>'30 year Cash Flow'!I54</f>
        <v>0</v>
      </c>
      <c r="H122" s="58">
        <f>'30 year Cash Flow'!J54</f>
        <v>0</v>
      </c>
      <c r="I122" s="58">
        <f>'30 year Cash Flow'!K54</f>
        <v>0</v>
      </c>
      <c r="J122" s="58">
        <f>'30 year Cash Flow'!L54</f>
        <v>0</v>
      </c>
      <c r="K122" s="58">
        <f>'30 year Cash Flow'!M54</f>
        <v>0</v>
      </c>
      <c r="L122" s="58">
        <f>'30 year Cash Flow'!N54</f>
        <v>0</v>
      </c>
      <c r="M122" s="58">
        <f>'30 year Cash Flow'!O54</f>
        <v>0</v>
      </c>
      <c r="N122" s="58">
        <f>'30 year Cash Flow'!P54</f>
        <v>0</v>
      </c>
      <c r="O122" s="58">
        <f>'30 year Cash Flow'!Q54</f>
        <v>0</v>
      </c>
      <c r="P122" s="58">
        <f>'30 year Cash Flow'!R54</f>
        <v>0</v>
      </c>
      <c r="Q122" s="58">
        <f>'30 year Cash Flow'!S54</f>
        <v>0</v>
      </c>
      <c r="R122" s="58">
        <f>'30 year Cash Flow'!T54</f>
        <v>0</v>
      </c>
      <c r="S122" s="58">
        <f>'30 year Cash Flow'!U54</f>
        <v>0</v>
      </c>
      <c r="T122" s="58">
        <f>'30 year Cash Flow'!V54</f>
        <v>0</v>
      </c>
      <c r="U122" s="58">
        <f>'30 year Cash Flow'!W54</f>
        <v>0</v>
      </c>
      <c r="V122" s="58">
        <f>'30 year Cash Flow'!X54</f>
        <v>0</v>
      </c>
      <c r="W122" s="58">
        <f>'30 year Cash Flow'!Y54</f>
        <v>0</v>
      </c>
      <c r="X122" s="58">
        <f>'30 year Cash Flow'!Z54</f>
        <v>0</v>
      </c>
      <c r="Y122" s="58">
        <f>'30 year Cash Flow'!AA54</f>
        <v>0</v>
      </c>
      <c r="Z122" s="58">
        <f>'30 year Cash Flow'!AB54</f>
        <v>0</v>
      </c>
      <c r="AA122" s="58">
        <f>'30 year Cash Flow'!AC54</f>
        <v>0</v>
      </c>
      <c r="AB122" s="58">
        <f>'30 year Cash Flow'!AD54</f>
        <v>0</v>
      </c>
      <c r="AC122" s="58">
        <f>'30 year Cash Flow'!AE54</f>
        <v>0</v>
      </c>
      <c r="AD122" s="58">
        <f>'30 year Cash Flow'!AF54</f>
        <v>0</v>
      </c>
      <c r="AE122" s="58">
        <f>'30 year Cash Flow'!AG54</f>
        <v>0</v>
      </c>
      <c r="AF122" s="58">
        <f>'30 year Cash Flow'!AH54</f>
        <v>0</v>
      </c>
      <c r="AG122" s="58">
        <f>'30 year Cash Flow'!AI54</f>
        <v>0</v>
      </c>
      <c r="AH122" s="58">
        <f>'30 year Cash Flow'!AJ54</f>
        <v>0</v>
      </c>
      <c r="AI122" s="58">
        <f>'30 year Cash Flow'!AK54</f>
        <v>0</v>
      </c>
    </row>
    <row r="123" spans="1:35" x14ac:dyDescent="0.25">
      <c r="A123" s="640"/>
      <c r="B123" s="438"/>
      <c r="C123" s="47"/>
      <c r="D123" s="1" t="str">
        <f>'30 year Cash Flow'!B55</f>
        <v>Current Year Interest</v>
      </c>
      <c r="F123" s="58">
        <f>'30 year Cash Flow'!H55</f>
        <v>0</v>
      </c>
      <c r="G123" s="58">
        <f>'30 year Cash Flow'!I55</f>
        <v>0</v>
      </c>
      <c r="H123" s="58">
        <f>'30 year Cash Flow'!J55</f>
        <v>0</v>
      </c>
      <c r="I123" s="58">
        <f>'30 year Cash Flow'!K55</f>
        <v>0</v>
      </c>
      <c r="J123" s="58">
        <f>'30 year Cash Flow'!L55</f>
        <v>0</v>
      </c>
      <c r="K123" s="58">
        <f>'30 year Cash Flow'!M55</f>
        <v>0</v>
      </c>
      <c r="L123" s="58">
        <f>'30 year Cash Flow'!N55</f>
        <v>0</v>
      </c>
      <c r="M123" s="58">
        <f>'30 year Cash Flow'!O55</f>
        <v>0</v>
      </c>
      <c r="N123" s="58">
        <f>'30 year Cash Flow'!P55</f>
        <v>0</v>
      </c>
      <c r="O123" s="58">
        <f>'30 year Cash Flow'!Q55</f>
        <v>0</v>
      </c>
      <c r="P123" s="58">
        <f>'30 year Cash Flow'!R55</f>
        <v>0</v>
      </c>
      <c r="Q123" s="58">
        <f>'30 year Cash Flow'!S55</f>
        <v>0</v>
      </c>
      <c r="R123" s="58">
        <f>'30 year Cash Flow'!T55</f>
        <v>0</v>
      </c>
      <c r="S123" s="58">
        <f>'30 year Cash Flow'!U55</f>
        <v>0</v>
      </c>
      <c r="T123" s="58">
        <f>'30 year Cash Flow'!V55</f>
        <v>0</v>
      </c>
      <c r="U123" s="58">
        <f>'30 year Cash Flow'!W55</f>
        <v>0</v>
      </c>
      <c r="V123" s="58">
        <f>'30 year Cash Flow'!X55</f>
        <v>0</v>
      </c>
      <c r="W123" s="58">
        <f>'30 year Cash Flow'!Y55</f>
        <v>0</v>
      </c>
      <c r="X123" s="58">
        <f>'30 year Cash Flow'!Z55</f>
        <v>0</v>
      </c>
      <c r="Y123" s="58">
        <f>'30 year Cash Flow'!AA55</f>
        <v>0</v>
      </c>
      <c r="Z123" s="58">
        <f>'30 year Cash Flow'!AB55</f>
        <v>0</v>
      </c>
      <c r="AA123" s="58">
        <f>'30 year Cash Flow'!AC55</f>
        <v>0</v>
      </c>
      <c r="AB123" s="58">
        <f>'30 year Cash Flow'!AD55</f>
        <v>0</v>
      </c>
      <c r="AC123" s="58">
        <f>'30 year Cash Flow'!AE55</f>
        <v>0</v>
      </c>
      <c r="AD123" s="58">
        <f>'30 year Cash Flow'!AF55</f>
        <v>0</v>
      </c>
      <c r="AE123" s="58">
        <f>'30 year Cash Flow'!AG55</f>
        <v>0</v>
      </c>
      <c r="AF123" s="58">
        <f>'30 year Cash Flow'!AH55</f>
        <v>0</v>
      </c>
      <c r="AG123" s="58">
        <f>'30 year Cash Flow'!AI55</f>
        <v>0</v>
      </c>
      <c r="AH123" s="58">
        <f>'30 year Cash Flow'!AJ55</f>
        <v>0</v>
      </c>
      <c r="AI123" s="58">
        <f>'30 year Cash Flow'!AK55</f>
        <v>0</v>
      </c>
    </row>
    <row r="124" spans="1:35" ht="15.75" thickBot="1" x14ac:dyDescent="0.3">
      <c r="A124" s="640"/>
      <c r="B124" s="438"/>
      <c r="D124" s="1" t="str">
        <f>'30 year Cash Flow'!B56</f>
        <v>Accrued Int</v>
      </c>
      <c r="F124" s="75">
        <f>'30 year Cash Flow'!H56</f>
        <v>0</v>
      </c>
      <c r="G124" s="75">
        <f>'30 year Cash Flow'!I56</f>
        <v>0</v>
      </c>
      <c r="H124" s="75">
        <f>'30 year Cash Flow'!J56</f>
        <v>0</v>
      </c>
      <c r="I124" s="75">
        <f>'30 year Cash Flow'!K56</f>
        <v>0</v>
      </c>
      <c r="J124" s="75">
        <f>'30 year Cash Flow'!L56</f>
        <v>0</v>
      </c>
      <c r="K124" s="75">
        <f>'30 year Cash Flow'!M56</f>
        <v>0</v>
      </c>
      <c r="L124" s="75">
        <f>'30 year Cash Flow'!N56</f>
        <v>0</v>
      </c>
      <c r="M124" s="75">
        <f>'30 year Cash Flow'!O56</f>
        <v>0</v>
      </c>
      <c r="N124" s="75">
        <f>'30 year Cash Flow'!P56</f>
        <v>0</v>
      </c>
      <c r="O124" s="75">
        <f>'30 year Cash Flow'!Q56</f>
        <v>0</v>
      </c>
      <c r="P124" s="75">
        <f>'30 year Cash Flow'!R56</f>
        <v>0</v>
      </c>
      <c r="Q124" s="75">
        <f>'30 year Cash Flow'!S56</f>
        <v>0</v>
      </c>
      <c r="R124" s="75">
        <f>'30 year Cash Flow'!T56</f>
        <v>0</v>
      </c>
      <c r="S124" s="75">
        <f>'30 year Cash Flow'!U56</f>
        <v>0</v>
      </c>
      <c r="T124" s="75">
        <f>'30 year Cash Flow'!V56</f>
        <v>0</v>
      </c>
      <c r="U124" s="75">
        <f>'30 year Cash Flow'!W56</f>
        <v>0</v>
      </c>
      <c r="V124" s="75">
        <f>'30 year Cash Flow'!X56</f>
        <v>0</v>
      </c>
      <c r="W124" s="75">
        <f>'30 year Cash Flow'!Y56</f>
        <v>0</v>
      </c>
      <c r="X124" s="75">
        <f>'30 year Cash Flow'!Z56</f>
        <v>0</v>
      </c>
      <c r="Y124" s="75">
        <f>'30 year Cash Flow'!AA56</f>
        <v>0</v>
      </c>
      <c r="Z124" s="75">
        <f>'30 year Cash Flow'!AB56</f>
        <v>0</v>
      </c>
      <c r="AA124" s="75">
        <f>'30 year Cash Flow'!AC56</f>
        <v>0</v>
      </c>
      <c r="AB124" s="75">
        <f>'30 year Cash Flow'!AD56</f>
        <v>0</v>
      </c>
      <c r="AC124" s="75">
        <f>'30 year Cash Flow'!AE56</f>
        <v>0</v>
      </c>
      <c r="AD124" s="75">
        <f>'30 year Cash Flow'!AF56</f>
        <v>0</v>
      </c>
      <c r="AE124" s="75">
        <f>'30 year Cash Flow'!AG56</f>
        <v>0</v>
      </c>
      <c r="AF124" s="75">
        <f>'30 year Cash Flow'!AH56</f>
        <v>0</v>
      </c>
      <c r="AG124" s="75">
        <f>'30 year Cash Flow'!AI56</f>
        <v>0</v>
      </c>
      <c r="AH124" s="75">
        <f>'30 year Cash Flow'!AJ56</f>
        <v>0</v>
      </c>
      <c r="AI124" s="75">
        <f>'30 year Cash Flow'!AK56</f>
        <v>0</v>
      </c>
    </row>
    <row r="125" spans="1:35" x14ac:dyDescent="0.25">
      <c r="A125" s="640"/>
      <c r="B125" s="438"/>
      <c r="D125" s="1" t="str">
        <f>'30 year Cash Flow'!B57</f>
        <v>Subtotal</v>
      </c>
      <c r="F125" s="58">
        <f>'30 year Cash Flow'!H57</f>
        <v>0</v>
      </c>
      <c r="G125" s="58">
        <f>'30 year Cash Flow'!I57</f>
        <v>0</v>
      </c>
      <c r="H125" s="58">
        <f>'30 year Cash Flow'!J57</f>
        <v>0</v>
      </c>
      <c r="I125" s="58">
        <f>'30 year Cash Flow'!K57</f>
        <v>0</v>
      </c>
      <c r="J125" s="58">
        <f>'30 year Cash Flow'!L57</f>
        <v>0</v>
      </c>
      <c r="K125" s="58">
        <f>'30 year Cash Flow'!M57</f>
        <v>0</v>
      </c>
      <c r="L125" s="58">
        <f>'30 year Cash Flow'!N57</f>
        <v>0</v>
      </c>
      <c r="M125" s="58">
        <f>'30 year Cash Flow'!O57</f>
        <v>0</v>
      </c>
      <c r="N125" s="58">
        <f>'30 year Cash Flow'!P57</f>
        <v>0</v>
      </c>
      <c r="O125" s="58">
        <f>'30 year Cash Flow'!Q57</f>
        <v>0</v>
      </c>
      <c r="P125" s="58">
        <f>'30 year Cash Flow'!R57</f>
        <v>0</v>
      </c>
      <c r="Q125" s="58">
        <f>'30 year Cash Flow'!S57</f>
        <v>0</v>
      </c>
      <c r="R125" s="58">
        <f>'30 year Cash Flow'!T57</f>
        <v>0</v>
      </c>
      <c r="S125" s="58">
        <f>'30 year Cash Flow'!U57</f>
        <v>0</v>
      </c>
      <c r="T125" s="58">
        <f>'30 year Cash Flow'!V57</f>
        <v>0</v>
      </c>
      <c r="U125" s="58">
        <f>'30 year Cash Flow'!W57</f>
        <v>0</v>
      </c>
      <c r="V125" s="58">
        <f>'30 year Cash Flow'!X57</f>
        <v>0</v>
      </c>
      <c r="W125" s="58">
        <f>'30 year Cash Flow'!Y57</f>
        <v>0</v>
      </c>
      <c r="X125" s="58">
        <f>'30 year Cash Flow'!Z57</f>
        <v>0</v>
      </c>
      <c r="Y125" s="58">
        <f>'30 year Cash Flow'!AA57</f>
        <v>0</v>
      </c>
      <c r="Z125" s="58">
        <f>'30 year Cash Flow'!AB57</f>
        <v>0</v>
      </c>
      <c r="AA125" s="58">
        <f>'30 year Cash Flow'!AC57</f>
        <v>0</v>
      </c>
      <c r="AB125" s="58">
        <f>'30 year Cash Flow'!AD57</f>
        <v>0</v>
      </c>
      <c r="AC125" s="58">
        <f>'30 year Cash Flow'!AE57</f>
        <v>0</v>
      </c>
      <c r="AD125" s="58">
        <f>'30 year Cash Flow'!AF57</f>
        <v>0</v>
      </c>
      <c r="AE125" s="58">
        <f>'30 year Cash Flow'!AG57</f>
        <v>0</v>
      </c>
      <c r="AF125" s="58">
        <f>'30 year Cash Flow'!AH57</f>
        <v>0</v>
      </c>
      <c r="AG125" s="58">
        <f>'30 year Cash Flow'!AI57</f>
        <v>0</v>
      </c>
      <c r="AH125" s="58">
        <f>'30 year Cash Flow'!AJ57</f>
        <v>0</v>
      </c>
      <c r="AI125" s="58">
        <f>'30 year Cash Flow'!AK57</f>
        <v>0</v>
      </c>
    </row>
    <row r="126" spans="1:35" ht="15.75" thickBot="1" x14ac:dyDescent="0.3">
      <c r="A126" s="640"/>
      <c r="B126" s="438"/>
      <c r="D126" s="1" t="s">
        <v>505</v>
      </c>
      <c r="F126" s="75">
        <f>'30 year Cash Flow'!H58</f>
        <v>0</v>
      </c>
      <c r="G126" s="75">
        <f>'30 year Cash Flow'!I58</f>
        <v>0</v>
      </c>
      <c r="H126" s="75">
        <f>'30 year Cash Flow'!J58</f>
        <v>0</v>
      </c>
      <c r="I126" s="75">
        <f>'30 year Cash Flow'!K58</f>
        <v>0</v>
      </c>
      <c r="J126" s="75">
        <f>'30 year Cash Flow'!L58</f>
        <v>0</v>
      </c>
      <c r="K126" s="75">
        <f>'30 year Cash Flow'!M58</f>
        <v>0</v>
      </c>
      <c r="L126" s="75">
        <f>'30 year Cash Flow'!N58</f>
        <v>0</v>
      </c>
      <c r="M126" s="75">
        <f>'30 year Cash Flow'!O58</f>
        <v>0</v>
      </c>
      <c r="N126" s="75">
        <f>'30 year Cash Flow'!P58</f>
        <v>0</v>
      </c>
      <c r="O126" s="75">
        <f>'30 year Cash Flow'!Q58</f>
        <v>0</v>
      </c>
      <c r="P126" s="75">
        <f>'30 year Cash Flow'!R58</f>
        <v>0</v>
      </c>
      <c r="Q126" s="75">
        <f>'30 year Cash Flow'!S58</f>
        <v>0</v>
      </c>
      <c r="R126" s="75">
        <f>'30 year Cash Flow'!T58</f>
        <v>0</v>
      </c>
      <c r="S126" s="75">
        <f>'30 year Cash Flow'!U58</f>
        <v>0</v>
      </c>
      <c r="T126" s="75">
        <f>'30 year Cash Flow'!V58</f>
        <v>0</v>
      </c>
      <c r="U126" s="75">
        <f>'30 year Cash Flow'!W58</f>
        <v>0</v>
      </c>
      <c r="V126" s="75">
        <f>'30 year Cash Flow'!X58</f>
        <v>0</v>
      </c>
      <c r="W126" s="75">
        <f>'30 year Cash Flow'!Y58</f>
        <v>0</v>
      </c>
      <c r="X126" s="75">
        <f>'30 year Cash Flow'!Z58</f>
        <v>0</v>
      </c>
      <c r="Y126" s="75">
        <f>'30 year Cash Flow'!AA58</f>
        <v>0</v>
      </c>
      <c r="Z126" s="75">
        <f>'30 year Cash Flow'!AB58</f>
        <v>0</v>
      </c>
      <c r="AA126" s="75">
        <f>'30 year Cash Flow'!AC58</f>
        <v>0</v>
      </c>
      <c r="AB126" s="75">
        <f>'30 year Cash Flow'!AD58</f>
        <v>0</v>
      </c>
      <c r="AC126" s="75">
        <f>'30 year Cash Flow'!AE58</f>
        <v>0</v>
      </c>
      <c r="AD126" s="75">
        <f>'30 year Cash Flow'!AF58</f>
        <v>0</v>
      </c>
      <c r="AE126" s="75">
        <f>'30 year Cash Flow'!AG58</f>
        <v>0</v>
      </c>
      <c r="AF126" s="75">
        <f>'30 year Cash Flow'!AH58</f>
        <v>0</v>
      </c>
      <c r="AG126" s="75">
        <f>'30 year Cash Flow'!AI58</f>
        <v>0</v>
      </c>
      <c r="AH126" s="75">
        <f>'30 year Cash Flow'!AJ58</f>
        <v>0</v>
      </c>
      <c r="AI126" s="75">
        <f>'30 year Cash Flow'!AK58</f>
        <v>0</v>
      </c>
    </row>
    <row r="127" spans="1:35" x14ac:dyDescent="0.25">
      <c r="A127" s="640"/>
      <c r="B127" s="438"/>
      <c r="D127" s="1" t="str">
        <f>'30 year Cash Flow'!B59</f>
        <v>Year End Balance</v>
      </c>
      <c r="F127" s="58">
        <f>'30 year Cash Flow'!H59</f>
        <v>0</v>
      </c>
      <c r="G127" s="58">
        <f>'30 year Cash Flow'!I59</f>
        <v>0</v>
      </c>
      <c r="H127" s="58">
        <f>'30 year Cash Flow'!J59</f>
        <v>0</v>
      </c>
      <c r="I127" s="58">
        <f>'30 year Cash Flow'!K59</f>
        <v>0</v>
      </c>
      <c r="J127" s="58">
        <f>'30 year Cash Flow'!L59</f>
        <v>0</v>
      </c>
      <c r="K127" s="58">
        <f>'30 year Cash Flow'!M59</f>
        <v>0</v>
      </c>
      <c r="L127" s="58">
        <f>'30 year Cash Flow'!N59</f>
        <v>0</v>
      </c>
      <c r="M127" s="58">
        <f>'30 year Cash Flow'!O59</f>
        <v>0</v>
      </c>
      <c r="N127" s="58">
        <f>'30 year Cash Flow'!P59</f>
        <v>0</v>
      </c>
      <c r="O127" s="58">
        <f>'30 year Cash Flow'!Q59</f>
        <v>0</v>
      </c>
      <c r="P127" s="58">
        <f>'30 year Cash Flow'!R59</f>
        <v>0</v>
      </c>
      <c r="Q127" s="58">
        <f>'30 year Cash Flow'!S59</f>
        <v>0</v>
      </c>
      <c r="R127" s="58">
        <f>'30 year Cash Flow'!T59</f>
        <v>0</v>
      </c>
      <c r="S127" s="58">
        <f>'30 year Cash Flow'!U59</f>
        <v>0</v>
      </c>
      <c r="T127" s="58">
        <f>'30 year Cash Flow'!V59</f>
        <v>0</v>
      </c>
      <c r="U127" s="58">
        <f>'30 year Cash Flow'!W59</f>
        <v>0</v>
      </c>
      <c r="V127" s="58">
        <f>'30 year Cash Flow'!X59</f>
        <v>0</v>
      </c>
      <c r="W127" s="58">
        <f>'30 year Cash Flow'!Y59</f>
        <v>0</v>
      </c>
      <c r="X127" s="58">
        <f>'30 year Cash Flow'!Z59</f>
        <v>0</v>
      </c>
      <c r="Y127" s="58">
        <f>'30 year Cash Flow'!AA59</f>
        <v>0</v>
      </c>
      <c r="Z127" s="58">
        <f>'30 year Cash Flow'!AB59</f>
        <v>0</v>
      </c>
      <c r="AA127" s="58">
        <f>'30 year Cash Flow'!AC59</f>
        <v>0</v>
      </c>
      <c r="AB127" s="58">
        <f>'30 year Cash Flow'!AD59</f>
        <v>0</v>
      </c>
      <c r="AC127" s="58">
        <f>'30 year Cash Flow'!AE59</f>
        <v>0</v>
      </c>
      <c r="AD127" s="58">
        <f>'30 year Cash Flow'!AF59</f>
        <v>0</v>
      </c>
      <c r="AE127" s="58">
        <f>'30 year Cash Flow'!AG59</f>
        <v>0</v>
      </c>
      <c r="AF127" s="58">
        <f>'30 year Cash Flow'!AH59</f>
        <v>0</v>
      </c>
      <c r="AG127" s="58">
        <f>'30 year Cash Flow'!AI59</f>
        <v>0</v>
      </c>
      <c r="AH127" s="58">
        <f>'30 year Cash Flow'!AJ59</f>
        <v>0</v>
      </c>
      <c r="AI127" s="58">
        <f>'30 year Cash Flow'!AK59</f>
        <v>0</v>
      </c>
    </row>
    <row r="128" spans="1:35" x14ac:dyDescent="0.25">
      <c r="A128" s="640"/>
      <c r="B128" s="438"/>
    </row>
    <row r="129" spans="1:35" x14ac:dyDescent="0.25">
      <c r="A129" s="640"/>
      <c r="B129" s="438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</row>
    <row r="130" spans="1:35" x14ac:dyDescent="0.25">
      <c r="A130" s="640"/>
      <c r="B130" s="438"/>
      <c r="C130" s="2" t="s">
        <v>378</v>
      </c>
    </row>
    <row r="131" spans="1:35" x14ac:dyDescent="0.25">
      <c r="A131" s="640"/>
      <c r="B131" s="438"/>
      <c r="C131" s="2">
        <f>C32</f>
        <v>0</v>
      </c>
      <c r="D131" s="1" t="str">
        <f>'30 year Cash Flow'!B62</f>
        <v>Principal</v>
      </c>
      <c r="F131" s="58">
        <f>'30 year Cash Flow'!H62</f>
        <v>0</v>
      </c>
      <c r="G131" s="58">
        <f>'30 year Cash Flow'!I62</f>
        <v>0</v>
      </c>
      <c r="H131" s="58">
        <f>'30 year Cash Flow'!J62</f>
        <v>0</v>
      </c>
      <c r="I131" s="58">
        <f>'30 year Cash Flow'!K62</f>
        <v>0</v>
      </c>
      <c r="J131" s="58">
        <f>'30 year Cash Flow'!L62</f>
        <v>0</v>
      </c>
      <c r="K131" s="58">
        <f>'30 year Cash Flow'!M62</f>
        <v>0</v>
      </c>
      <c r="L131" s="58">
        <f>'30 year Cash Flow'!N62</f>
        <v>0</v>
      </c>
      <c r="M131" s="58">
        <f>'30 year Cash Flow'!O62</f>
        <v>0</v>
      </c>
      <c r="N131" s="58">
        <f>'30 year Cash Flow'!P62</f>
        <v>0</v>
      </c>
      <c r="O131" s="58">
        <f>'30 year Cash Flow'!Q62</f>
        <v>0</v>
      </c>
      <c r="P131" s="58">
        <f>'30 year Cash Flow'!R62</f>
        <v>0</v>
      </c>
      <c r="Q131" s="58">
        <f>'30 year Cash Flow'!S62</f>
        <v>0</v>
      </c>
      <c r="R131" s="58">
        <f>'30 year Cash Flow'!T62</f>
        <v>0</v>
      </c>
      <c r="S131" s="58">
        <f>'30 year Cash Flow'!U62</f>
        <v>0</v>
      </c>
      <c r="T131" s="58">
        <f>'30 year Cash Flow'!V62</f>
        <v>0</v>
      </c>
      <c r="U131" s="58">
        <f>'30 year Cash Flow'!W62</f>
        <v>0</v>
      </c>
      <c r="V131" s="58">
        <f>'30 year Cash Flow'!X62</f>
        <v>0</v>
      </c>
      <c r="W131" s="58">
        <f>'30 year Cash Flow'!Y62</f>
        <v>0</v>
      </c>
      <c r="X131" s="58">
        <f>'30 year Cash Flow'!Z62</f>
        <v>0</v>
      </c>
      <c r="Y131" s="58">
        <f>'30 year Cash Flow'!AA62</f>
        <v>0</v>
      </c>
      <c r="Z131" s="58">
        <f>'30 year Cash Flow'!AB62</f>
        <v>0</v>
      </c>
      <c r="AA131" s="58">
        <f>'30 year Cash Flow'!AC62</f>
        <v>0</v>
      </c>
      <c r="AB131" s="58">
        <f>'30 year Cash Flow'!AD62</f>
        <v>0</v>
      </c>
      <c r="AC131" s="58">
        <f>'30 year Cash Flow'!AE62</f>
        <v>0</v>
      </c>
      <c r="AD131" s="58">
        <f>'30 year Cash Flow'!AF62</f>
        <v>0</v>
      </c>
      <c r="AE131" s="58">
        <f>'30 year Cash Flow'!AG62</f>
        <v>0</v>
      </c>
      <c r="AF131" s="58">
        <f>'30 year Cash Flow'!AH62</f>
        <v>0</v>
      </c>
      <c r="AG131" s="58">
        <f>'30 year Cash Flow'!AI62</f>
        <v>0</v>
      </c>
      <c r="AH131" s="58">
        <f>'30 year Cash Flow'!AJ62</f>
        <v>0</v>
      </c>
      <c r="AI131" s="58">
        <f>'30 year Cash Flow'!AK62</f>
        <v>0</v>
      </c>
    </row>
    <row r="132" spans="1:35" x14ac:dyDescent="0.25">
      <c r="A132" s="640"/>
      <c r="B132" s="438"/>
      <c r="C132" s="47"/>
      <c r="D132" s="1" t="str">
        <f>'30 year Cash Flow'!B63</f>
        <v>Current Year Interest</v>
      </c>
      <c r="F132" s="58">
        <f>'30 year Cash Flow'!H63</f>
        <v>0</v>
      </c>
      <c r="G132" s="58">
        <f>'30 year Cash Flow'!I63</f>
        <v>0</v>
      </c>
      <c r="H132" s="58">
        <f>'30 year Cash Flow'!J63</f>
        <v>0</v>
      </c>
      <c r="I132" s="58">
        <f>'30 year Cash Flow'!K63</f>
        <v>0</v>
      </c>
      <c r="J132" s="58">
        <f>'30 year Cash Flow'!L63</f>
        <v>0</v>
      </c>
      <c r="K132" s="58">
        <f>'30 year Cash Flow'!M63</f>
        <v>0</v>
      </c>
      <c r="L132" s="58">
        <f>'30 year Cash Flow'!N63</f>
        <v>0</v>
      </c>
      <c r="M132" s="58">
        <f>'30 year Cash Flow'!O63</f>
        <v>0</v>
      </c>
      <c r="N132" s="58">
        <f>'30 year Cash Flow'!P63</f>
        <v>0</v>
      </c>
      <c r="O132" s="58">
        <f>'30 year Cash Flow'!Q63</f>
        <v>0</v>
      </c>
      <c r="P132" s="58">
        <f>'30 year Cash Flow'!R63</f>
        <v>0</v>
      </c>
      <c r="Q132" s="58">
        <f>'30 year Cash Flow'!S63</f>
        <v>0</v>
      </c>
      <c r="R132" s="58">
        <f>'30 year Cash Flow'!T63</f>
        <v>0</v>
      </c>
      <c r="S132" s="58">
        <f>'30 year Cash Flow'!U63</f>
        <v>0</v>
      </c>
      <c r="T132" s="58">
        <f>'30 year Cash Flow'!V63</f>
        <v>0</v>
      </c>
      <c r="U132" s="58">
        <f>'30 year Cash Flow'!W63</f>
        <v>0</v>
      </c>
      <c r="V132" s="58">
        <f>'30 year Cash Flow'!X63</f>
        <v>0</v>
      </c>
      <c r="W132" s="58">
        <f>'30 year Cash Flow'!Y63</f>
        <v>0</v>
      </c>
      <c r="X132" s="58">
        <f>'30 year Cash Flow'!Z63</f>
        <v>0</v>
      </c>
      <c r="Y132" s="58">
        <f>'30 year Cash Flow'!AA63</f>
        <v>0</v>
      </c>
      <c r="Z132" s="58">
        <f>'30 year Cash Flow'!AB63</f>
        <v>0</v>
      </c>
      <c r="AA132" s="58">
        <f>'30 year Cash Flow'!AC63</f>
        <v>0</v>
      </c>
      <c r="AB132" s="58">
        <f>'30 year Cash Flow'!AD63</f>
        <v>0</v>
      </c>
      <c r="AC132" s="58">
        <f>'30 year Cash Flow'!AE63</f>
        <v>0</v>
      </c>
      <c r="AD132" s="58">
        <f>'30 year Cash Flow'!AF63</f>
        <v>0</v>
      </c>
      <c r="AE132" s="58">
        <f>'30 year Cash Flow'!AG63</f>
        <v>0</v>
      </c>
      <c r="AF132" s="58">
        <f>'30 year Cash Flow'!AH63</f>
        <v>0</v>
      </c>
      <c r="AG132" s="58">
        <f>'30 year Cash Flow'!AI63</f>
        <v>0</v>
      </c>
      <c r="AH132" s="58">
        <f>'30 year Cash Flow'!AJ63</f>
        <v>0</v>
      </c>
      <c r="AI132" s="58">
        <f>'30 year Cash Flow'!AK63</f>
        <v>0</v>
      </c>
    </row>
    <row r="133" spans="1:35" ht="15.75" thickBot="1" x14ac:dyDescent="0.3">
      <c r="A133" s="640"/>
      <c r="B133" s="438"/>
      <c r="D133" s="1" t="str">
        <f>'30 year Cash Flow'!B64</f>
        <v>Accrued Int</v>
      </c>
      <c r="F133" s="75">
        <f>'30 year Cash Flow'!H64</f>
        <v>0</v>
      </c>
      <c r="G133" s="75">
        <f>'30 year Cash Flow'!I64</f>
        <v>0</v>
      </c>
      <c r="H133" s="75">
        <f>'30 year Cash Flow'!J64</f>
        <v>0</v>
      </c>
      <c r="I133" s="75">
        <f>'30 year Cash Flow'!K64</f>
        <v>0</v>
      </c>
      <c r="J133" s="75">
        <f>'30 year Cash Flow'!L64</f>
        <v>0</v>
      </c>
      <c r="K133" s="75">
        <f>'30 year Cash Flow'!M64</f>
        <v>0</v>
      </c>
      <c r="L133" s="75">
        <f>'30 year Cash Flow'!N64</f>
        <v>0</v>
      </c>
      <c r="M133" s="75">
        <f>'30 year Cash Flow'!O64</f>
        <v>0</v>
      </c>
      <c r="N133" s="75">
        <f>'30 year Cash Flow'!P64</f>
        <v>0</v>
      </c>
      <c r="O133" s="75">
        <f>'30 year Cash Flow'!Q64</f>
        <v>0</v>
      </c>
      <c r="P133" s="75">
        <f>'30 year Cash Flow'!R64</f>
        <v>0</v>
      </c>
      <c r="Q133" s="75">
        <f>'30 year Cash Flow'!S64</f>
        <v>0</v>
      </c>
      <c r="R133" s="75">
        <f>'30 year Cash Flow'!T64</f>
        <v>0</v>
      </c>
      <c r="S133" s="75">
        <f>'30 year Cash Flow'!U64</f>
        <v>0</v>
      </c>
      <c r="T133" s="75">
        <f>'30 year Cash Flow'!V64</f>
        <v>0</v>
      </c>
      <c r="U133" s="75">
        <f>'30 year Cash Flow'!W64</f>
        <v>0</v>
      </c>
      <c r="V133" s="75">
        <f>'30 year Cash Flow'!X64</f>
        <v>0</v>
      </c>
      <c r="W133" s="75">
        <f>'30 year Cash Flow'!Y64</f>
        <v>0</v>
      </c>
      <c r="X133" s="75">
        <f>'30 year Cash Flow'!Z64</f>
        <v>0</v>
      </c>
      <c r="Y133" s="75">
        <f>'30 year Cash Flow'!AA64</f>
        <v>0</v>
      </c>
      <c r="Z133" s="75">
        <f>'30 year Cash Flow'!AB64</f>
        <v>0</v>
      </c>
      <c r="AA133" s="75">
        <f>'30 year Cash Flow'!AC64</f>
        <v>0</v>
      </c>
      <c r="AB133" s="75">
        <f>'30 year Cash Flow'!AD64</f>
        <v>0</v>
      </c>
      <c r="AC133" s="75">
        <f>'30 year Cash Flow'!AE64</f>
        <v>0</v>
      </c>
      <c r="AD133" s="75">
        <f>'30 year Cash Flow'!AF64</f>
        <v>0</v>
      </c>
      <c r="AE133" s="75">
        <f>'30 year Cash Flow'!AG64</f>
        <v>0</v>
      </c>
      <c r="AF133" s="75">
        <f>'30 year Cash Flow'!AH64</f>
        <v>0</v>
      </c>
      <c r="AG133" s="75">
        <f>'30 year Cash Flow'!AI64</f>
        <v>0</v>
      </c>
      <c r="AH133" s="75">
        <f>'30 year Cash Flow'!AJ64</f>
        <v>0</v>
      </c>
      <c r="AI133" s="75">
        <f>'30 year Cash Flow'!AK64</f>
        <v>0</v>
      </c>
    </row>
    <row r="134" spans="1:35" x14ac:dyDescent="0.25">
      <c r="A134" s="640"/>
      <c r="B134" s="438"/>
      <c r="D134" s="1" t="str">
        <f>'30 year Cash Flow'!B65</f>
        <v>Subtotal</v>
      </c>
      <c r="F134" s="58">
        <f>'30 year Cash Flow'!H65</f>
        <v>0</v>
      </c>
      <c r="G134" s="58">
        <f>'30 year Cash Flow'!I65</f>
        <v>0</v>
      </c>
      <c r="H134" s="58">
        <f>'30 year Cash Flow'!J65</f>
        <v>0</v>
      </c>
      <c r="I134" s="58">
        <f>'30 year Cash Flow'!K65</f>
        <v>0</v>
      </c>
      <c r="J134" s="58">
        <f>'30 year Cash Flow'!L65</f>
        <v>0</v>
      </c>
      <c r="K134" s="58">
        <f>'30 year Cash Flow'!M65</f>
        <v>0</v>
      </c>
      <c r="L134" s="58">
        <f>'30 year Cash Flow'!N65</f>
        <v>0</v>
      </c>
      <c r="M134" s="58">
        <f>'30 year Cash Flow'!O65</f>
        <v>0</v>
      </c>
      <c r="N134" s="58">
        <f>'30 year Cash Flow'!P65</f>
        <v>0</v>
      </c>
      <c r="O134" s="58">
        <f>'30 year Cash Flow'!Q65</f>
        <v>0</v>
      </c>
      <c r="P134" s="58">
        <f>'30 year Cash Flow'!R65</f>
        <v>0</v>
      </c>
      <c r="Q134" s="58">
        <f>'30 year Cash Flow'!S65</f>
        <v>0</v>
      </c>
      <c r="R134" s="58">
        <f>'30 year Cash Flow'!T65</f>
        <v>0</v>
      </c>
      <c r="S134" s="58">
        <f>'30 year Cash Flow'!U65</f>
        <v>0</v>
      </c>
      <c r="T134" s="58">
        <f>'30 year Cash Flow'!V65</f>
        <v>0</v>
      </c>
      <c r="U134" s="58">
        <f>'30 year Cash Flow'!W65</f>
        <v>0</v>
      </c>
      <c r="V134" s="58">
        <f>'30 year Cash Flow'!X65</f>
        <v>0</v>
      </c>
      <c r="W134" s="58">
        <f>'30 year Cash Flow'!Y65</f>
        <v>0</v>
      </c>
      <c r="X134" s="58">
        <f>'30 year Cash Flow'!Z65</f>
        <v>0</v>
      </c>
      <c r="Y134" s="58">
        <f>'30 year Cash Flow'!AA65</f>
        <v>0</v>
      </c>
      <c r="Z134" s="58">
        <f>'30 year Cash Flow'!AB65</f>
        <v>0</v>
      </c>
      <c r="AA134" s="58">
        <f>'30 year Cash Flow'!AC65</f>
        <v>0</v>
      </c>
      <c r="AB134" s="58">
        <f>'30 year Cash Flow'!AD65</f>
        <v>0</v>
      </c>
      <c r="AC134" s="58">
        <f>'30 year Cash Flow'!AE65</f>
        <v>0</v>
      </c>
      <c r="AD134" s="58">
        <f>'30 year Cash Flow'!AF65</f>
        <v>0</v>
      </c>
      <c r="AE134" s="58">
        <f>'30 year Cash Flow'!AG65</f>
        <v>0</v>
      </c>
      <c r="AF134" s="58">
        <f>'30 year Cash Flow'!AH65</f>
        <v>0</v>
      </c>
      <c r="AG134" s="58">
        <f>'30 year Cash Flow'!AI65</f>
        <v>0</v>
      </c>
      <c r="AH134" s="58">
        <f>'30 year Cash Flow'!AJ65</f>
        <v>0</v>
      </c>
      <c r="AI134" s="58">
        <f>'30 year Cash Flow'!AK65</f>
        <v>0</v>
      </c>
    </row>
    <row r="135" spans="1:35" ht="15.75" thickBot="1" x14ac:dyDescent="0.3">
      <c r="A135" s="640"/>
      <c r="B135" s="438"/>
      <c r="D135" s="1" t="str">
        <f>'30 year Cash Flow'!B66</f>
        <v>Annual Payment Due</v>
      </c>
      <c r="F135" s="75">
        <f>'30 year Cash Flow'!H66</f>
        <v>0</v>
      </c>
      <c r="G135" s="75">
        <f>'30 year Cash Flow'!I66</f>
        <v>0</v>
      </c>
      <c r="H135" s="75">
        <f>'30 year Cash Flow'!J66</f>
        <v>0</v>
      </c>
      <c r="I135" s="75">
        <f>'30 year Cash Flow'!K66</f>
        <v>0</v>
      </c>
      <c r="J135" s="75">
        <f>'30 year Cash Flow'!L66</f>
        <v>0</v>
      </c>
      <c r="K135" s="75">
        <f>'30 year Cash Flow'!M66</f>
        <v>0</v>
      </c>
      <c r="L135" s="75">
        <f>'30 year Cash Flow'!N66</f>
        <v>0</v>
      </c>
      <c r="M135" s="75">
        <f>'30 year Cash Flow'!O66</f>
        <v>0</v>
      </c>
      <c r="N135" s="75">
        <f>'30 year Cash Flow'!P66</f>
        <v>0</v>
      </c>
      <c r="O135" s="75">
        <f>'30 year Cash Flow'!Q66</f>
        <v>0</v>
      </c>
      <c r="P135" s="75">
        <f>'30 year Cash Flow'!R66</f>
        <v>0</v>
      </c>
      <c r="Q135" s="75">
        <f>'30 year Cash Flow'!S66</f>
        <v>0</v>
      </c>
      <c r="R135" s="75">
        <f>'30 year Cash Flow'!T66</f>
        <v>0</v>
      </c>
      <c r="S135" s="75">
        <f>'30 year Cash Flow'!U66</f>
        <v>0</v>
      </c>
      <c r="T135" s="75">
        <f>'30 year Cash Flow'!V66</f>
        <v>0</v>
      </c>
      <c r="U135" s="75">
        <f>'30 year Cash Flow'!W66</f>
        <v>0</v>
      </c>
      <c r="V135" s="75">
        <f>'30 year Cash Flow'!X66</f>
        <v>0</v>
      </c>
      <c r="W135" s="75">
        <f>'30 year Cash Flow'!Y66</f>
        <v>0</v>
      </c>
      <c r="X135" s="75">
        <f>'30 year Cash Flow'!Z66</f>
        <v>0</v>
      </c>
      <c r="Y135" s="75">
        <f>'30 year Cash Flow'!AA66</f>
        <v>0</v>
      </c>
      <c r="Z135" s="75">
        <f>'30 year Cash Flow'!AB66</f>
        <v>0</v>
      </c>
      <c r="AA135" s="75">
        <f>'30 year Cash Flow'!AC66</f>
        <v>0</v>
      </c>
      <c r="AB135" s="75">
        <f>'30 year Cash Flow'!AD66</f>
        <v>0</v>
      </c>
      <c r="AC135" s="75">
        <f>'30 year Cash Flow'!AE66</f>
        <v>0</v>
      </c>
      <c r="AD135" s="75">
        <f>'30 year Cash Flow'!AF66</f>
        <v>0</v>
      </c>
      <c r="AE135" s="75">
        <f>'30 year Cash Flow'!AG66</f>
        <v>0</v>
      </c>
      <c r="AF135" s="75">
        <f>'30 year Cash Flow'!AH66</f>
        <v>0</v>
      </c>
      <c r="AG135" s="75">
        <f>'30 year Cash Flow'!AI66</f>
        <v>0</v>
      </c>
      <c r="AH135" s="75">
        <f>'30 year Cash Flow'!AJ66</f>
        <v>0</v>
      </c>
      <c r="AI135" s="75">
        <f>'30 year Cash Flow'!AK66</f>
        <v>0</v>
      </c>
    </row>
    <row r="136" spans="1:35" x14ac:dyDescent="0.25">
      <c r="A136" s="640"/>
      <c r="B136" s="438"/>
      <c r="D136" s="1" t="str">
        <f>'30 year Cash Flow'!B67</f>
        <v>Year End Balance</v>
      </c>
      <c r="F136" s="58">
        <f>'30 year Cash Flow'!H67</f>
        <v>0</v>
      </c>
      <c r="G136" s="58">
        <f>'30 year Cash Flow'!I67</f>
        <v>0</v>
      </c>
      <c r="H136" s="58">
        <f>'30 year Cash Flow'!J67</f>
        <v>0</v>
      </c>
      <c r="I136" s="58">
        <f>'30 year Cash Flow'!K67</f>
        <v>0</v>
      </c>
      <c r="J136" s="58">
        <f>'30 year Cash Flow'!L67</f>
        <v>0</v>
      </c>
      <c r="K136" s="58">
        <f>'30 year Cash Flow'!M67</f>
        <v>0</v>
      </c>
      <c r="L136" s="58">
        <f>'30 year Cash Flow'!N67</f>
        <v>0</v>
      </c>
      <c r="M136" s="58">
        <f>'30 year Cash Flow'!O67</f>
        <v>0</v>
      </c>
      <c r="N136" s="58">
        <f>'30 year Cash Flow'!P67</f>
        <v>0</v>
      </c>
      <c r="O136" s="58">
        <f>'30 year Cash Flow'!Q67</f>
        <v>0</v>
      </c>
      <c r="P136" s="58">
        <f>'30 year Cash Flow'!R67</f>
        <v>0</v>
      </c>
      <c r="Q136" s="58">
        <f>'30 year Cash Flow'!S67</f>
        <v>0</v>
      </c>
      <c r="R136" s="58">
        <f>'30 year Cash Flow'!T67</f>
        <v>0</v>
      </c>
      <c r="S136" s="58">
        <f>'30 year Cash Flow'!U67</f>
        <v>0</v>
      </c>
      <c r="T136" s="58">
        <f>'30 year Cash Flow'!V67</f>
        <v>0</v>
      </c>
      <c r="U136" s="58">
        <f>'30 year Cash Flow'!W67</f>
        <v>0</v>
      </c>
      <c r="V136" s="58">
        <f>'30 year Cash Flow'!X67</f>
        <v>0</v>
      </c>
      <c r="W136" s="58">
        <f>'30 year Cash Flow'!Y67</f>
        <v>0</v>
      </c>
      <c r="X136" s="58">
        <f>'30 year Cash Flow'!Z67</f>
        <v>0</v>
      </c>
      <c r="Y136" s="58">
        <f>'30 year Cash Flow'!AA67</f>
        <v>0</v>
      </c>
      <c r="Z136" s="58">
        <f>'30 year Cash Flow'!AB67</f>
        <v>0</v>
      </c>
      <c r="AA136" s="58">
        <f>'30 year Cash Flow'!AC67</f>
        <v>0</v>
      </c>
      <c r="AB136" s="58">
        <f>'30 year Cash Flow'!AD67</f>
        <v>0</v>
      </c>
      <c r="AC136" s="58">
        <f>'30 year Cash Flow'!AE67</f>
        <v>0</v>
      </c>
      <c r="AD136" s="58">
        <f>'30 year Cash Flow'!AF67</f>
        <v>0</v>
      </c>
      <c r="AE136" s="58">
        <f>'30 year Cash Flow'!AG67</f>
        <v>0</v>
      </c>
      <c r="AF136" s="58">
        <f>'30 year Cash Flow'!AH67</f>
        <v>0</v>
      </c>
      <c r="AG136" s="58">
        <f>'30 year Cash Flow'!AI67</f>
        <v>0</v>
      </c>
      <c r="AH136" s="58">
        <f>'30 year Cash Flow'!AJ67</f>
        <v>0</v>
      </c>
      <c r="AI136" s="58">
        <f>'30 year Cash Flow'!AK67</f>
        <v>0</v>
      </c>
    </row>
    <row r="137" spans="1:35" x14ac:dyDescent="0.25">
      <c r="A137" s="579"/>
      <c r="B137" s="438"/>
    </row>
    <row r="138" spans="1:35" x14ac:dyDescent="0.25">
      <c r="A138" s="579"/>
      <c r="B138" s="438"/>
    </row>
    <row r="139" spans="1:35" x14ac:dyDescent="0.25">
      <c r="A139" s="579"/>
      <c r="B139" s="438"/>
    </row>
    <row r="140" spans="1:35" x14ac:dyDescent="0.25">
      <c r="A140" s="579"/>
      <c r="B140" s="438"/>
    </row>
    <row r="141" spans="1:35" x14ac:dyDescent="0.25">
      <c r="A141" s="579"/>
      <c r="B141" s="438"/>
    </row>
    <row r="142" spans="1:35" x14ac:dyDescent="0.25">
      <c r="A142" s="579"/>
      <c r="B142" s="438"/>
    </row>
    <row r="143" spans="1:35" x14ac:dyDescent="0.25">
      <c r="A143" s="579"/>
      <c r="B143" s="438"/>
    </row>
    <row r="144" spans="1:35" x14ac:dyDescent="0.25">
      <c r="A144" s="579"/>
      <c r="B144" s="438"/>
    </row>
    <row r="145" spans="1:2" x14ac:dyDescent="0.25">
      <c r="A145" s="579"/>
      <c r="B145" s="438"/>
    </row>
    <row r="146" spans="1:2" x14ac:dyDescent="0.25">
      <c r="A146" s="579"/>
      <c r="B146" s="438"/>
    </row>
    <row r="147" spans="1:2" x14ac:dyDescent="0.25">
      <c r="A147" s="579"/>
      <c r="B147" s="438"/>
    </row>
    <row r="148" spans="1:2" x14ac:dyDescent="0.25">
      <c r="A148" s="579"/>
      <c r="B148" s="438"/>
    </row>
    <row r="149" spans="1:2" x14ac:dyDescent="0.25">
      <c r="A149" s="579"/>
      <c r="B149" s="438"/>
    </row>
    <row r="150" spans="1:2" x14ac:dyDescent="0.25">
      <c r="A150" s="579"/>
      <c r="B150" s="438"/>
    </row>
    <row r="151" spans="1:2" x14ac:dyDescent="0.25">
      <c r="A151" s="579"/>
      <c r="B151" s="438"/>
    </row>
    <row r="152" spans="1:2" x14ac:dyDescent="0.25">
      <c r="A152" s="579"/>
      <c r="B152" s="438"/>
    </row>
  </sheetData>
  <sheetProtection algorithmName="SHA-512" hashValue="ZcfcaHGvlMp2+UOpf0+D+PDgwx7mBUpc5XEqqsLNNgOYKl+Du8WHdH3g0+0je5vW+aYB27U3Avudcsvk0TxBpA==" saltValue="XGszjSDPv3t2EKCZnSBu/g==" spinCount="100000" sheet="1" objects="1" scenarios="1"/>
  <mergeCells count="9">
    <mergeCell ref="A120:A136"/>
    <mergeCell ref="A88:A119"/>
    <mergeCell ref="C5:D5"/>
    <mergeCell ref="C16:J16"/>
    <mergeCell ref="A39:A87"/>
    <mergeCell ref="A17:A21"/>
    <mergeCell ref="A24:A27"/>
    <mergeCell ref="A30:A32"/>
    <mergeCell ref="C14:J14"/>
  </mergeCells>
  <pageMargins left="0.7" right="0.7" top="0.75" bottom="0.75" header="0.3" footer="0.3"/>
  <pageSetup scale="1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8"/>
  <sheetViews>
    <sheetView zoomScaleNormal="100" zoomScaleSheetLayoutView="80" workbookViewId="0">
      <pane xSplit="7" ySplit="8" topLeftCell="H9" activePane="bottomRight" state="frozen"/>
      <selection pane="topRight"/>
      <selection pane="bottomLeft"/>
      <selection pane="bottomRight"/>
    </sheetView>
  </sheetViews>
  <sheetFormatPr defaultColWidth="8.85546875" defaultRowHeight="15" outlineLevelRow="1" x14ac:dyDescent="0.25"/>
  <cols>
    <col min="1" max="1" width="8.85546875" style="157"/>
    <col min="2" max="2" width="4" style="157" customWidth="1"/>
    <col min="3" max="3" width="6.28515625" style="157" customWidth="1"/>
    <col min="4" max="5" width="16.140625" style="157" customWidth="1"/>
    <col min="6" max="6" width="5.85546875" style="157" customWidth="1"/>
    <col min="7" max="7" width="14.28515625" style="157" bestFit="1" customWidth="1"/>
    <col min="8" max="8" width="17.42578125" style="157" bestFit="1" customWidth="1"/>
    <col min="9" max="9" width="12.42578125" style="157" bestFit="1" customWidth="1"/>
    <col min="10" max="11" width="12.28515625" style="157" bestFit="1" customWidth="1"/>
    <col min="12" max="37" width="11.42578125" style="157" bestFit="1" customWidth="1"/>
    <col min="38" max="38" width="12.42578125" style="157" customWidth="1"/>
    <col min="39" max="39" width="14.140625" style="157" customWidth="1"/>
    <col min="40" max="16384" width="8.85546875" style="157"/>
  </cols>
  <sheetData>
    <row r="1" spans="1:39" ht="19.5" thickBot="1" x14ac:dyDescent="0.35">
      <c r="A1" s="27" t="s">
        <v>206</v>
      </c>
      <c r="H1" s="586" t="s">
        <v>14</v>
      </c>
      <c r="I1" s="587"/>
      <c r="J1" s="587"/>
      <c r="K1" s="587"/>
      <c r="L1" s="588"/>
    </row>
    <row r="2" spans="1:39" x14ac:dyDescent="0.25">
      <c r="A2" s="26" t="s">
        <v>550</v>
      </c>
      <c r="H2" s="209" t="str">
        <f>Revenue!B6</f>
        <v>Development</v>
      </c>
      <c r="I2" s="654">
        <f>Revenue!C6</f>
        <v>0</v>
      </c>
      <c r="J2" s="654"/>
      <c r="K2" s="655"/>
      <c r="L2" s="656"/>
    </row>
    <row r="3" spans="1:39" x14ac:dyDescent="0.25">
      <c r="A3" s="26" t="s">
        <v>82</v>
      </c>
      <c r="H3" s="8" t="str">
        <f>Revenue!B7</f>
        <v>Financing</v>
      </c>
      <c r="I3" s="648">
        <f>Revenue!C7</f>
        <v>0</v>
      </c>
      <c r="J3" s="648"/>
      <c r="K3" s="649"/>
      <c r="L3" s="650"/>
    </row>
    <row r="4" spans="1:39" x14ac:dyDescent="0.25">
      <c r="H4" s="8" t="str">
        <f>Revenue!B8</f>
        <v>Step</v>
      </c>
      <c r="I4" s="648">
        <f>Revenue!C8</f>
        <v>0</v>
      </c>
      <c r="J4" s="648"/>
      <c r="K4" s="649"/>
      <c r="L4" s="650"/>
    </row>
    <row r="5" spans="1:39" ht="15.75" thickBot="1" x14ac:dyDescent="0.3">
      <c r="G5" s="89"/>
      <c r="H5" s="9" t="str">
        <f>Revenue!B9</f>
        <v>Submittal Date</v>
      </c>
      <c r="I5" s="651" t="s">
        <v>516</v>
      </c>
      <c r="J5" s="651"/>
      <c r="K5" s="652"/>
      <c r="L5" s="653"/>
    </row>
    <row r="6" spans="1:39" x14ac:dyDescent="0.25">
      <c r="G6" s="227"/>
    </row>
    <row r="7" spans="1:39" x14ac:dyDescent="0.25">
      <c r="H7" s="157" t="s">
        <v>317</v>
      </c>
    </row>
    <row r="8" spans="1:39" x14ac:dyDescent="0.25">
      <c r="C8" s="228"/>
      <c r="D8" s="228"/>
      <c r="E8" s="228"/>
      <c r="F8" s="228"/>
      <c r="G8" s="229"/>
      <c r="H8" s="229">
        <v>1</v>
      </c>
      <c r="I8" s="229">
        <v>2</v>
      </c>
      <c r="J8" s="229">
        <v>3</v>
      </c>
      <c r="K8" s="229">
        <v>4</v>
      </c>
      <c r="L8" s="229">
        <v>5</v>
      </c>
      <c r="M8" s="229">
        <v>6</v>
      </c>
      <c r="N8" s="229">
        <v>7</v>
      </c>
      <c r="O8" s="229">
        <v>8</v>
      </c>
      <c r="P8" s="229">
        <v>9</v>
      </c>
      <c r="Q8" s="229">
        <v>10</v>
      </c>
      <c r="R8" s="229">
        <v>11</v>
      </c>
      <c r="S8" s="229">
        <v>12</v>
      </c>
      <c r="T8" s="229">
        <v>13</v>
      </c>
      <c r="U8" s="229">
        <v>14</v>
      </c>
      <c r="V8" s="229">
        <v>15</v>
      </c>
      <c r="W8" s="229">
        <v>16</v>
      </c>
      <c r="X8" s="229">
        <v>17</v>
      </c>
      <c r="Y8" s="229">
        <v>18</v>
      </c>
      <c r="Z8" s="229">
        <v>19</v>
      </c>
      <c r="AA8" s="229">
        <v>20</v>
      </c>
      <c r="AB8" s="229">
        <v>21</v>
      </c>
      <c r="AC8" s="229">
        <v>22</v>
      </c>
      <c r="AD8" s="229">
        <v>23</v>
      </c>
      <c r="AE8" s="229">
        <v>24</v>
      </c>
      <c r="AF8" s="229">
        <v>25</v>
      </c>
      <c r="AG8" s="229">
        <v>26</v>
      </c>
      <c r="AH8" s="229">
        <v>27</v>
      </c>
      <c r="AI8" s="229">
        <v>28</v>
      </c>
      <c r="AJ8" s="229">
        <v>29</v>
      </c>
      <c r="AK8" s="229">
        <v>30</v>
      </c>
    </row>
    <row r="10" spans="1:39" x14ac:dyDescent="0.25">
      <c r="B10" s="230" t="s">
        <v>397</v>
      </c>
      <c r="AL10" s="2" t="s">
        <v>52</v>
      </c>
      <c r="AM10" s="2" t="s">
        <v>320</v>
      </c>
    </row>
    <row r="11" spans="1:39" x14ac:dyDescent="0.25">
      <c r="B11" s="231" t="s">
        <v>209</v>
      </c>
      <c r="C11" s="232"/>
      <c r="D11" s="233"/>
      <c r="E11" s="233"/>
      <c r="F11" s="232"/>
      <c r="G11" s="234">
        <f>SUM(G12:G14)</f>
        <v>0</v>
      </c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235"/>
      <c r="AM11" s="235"/>
    </row>
    <row r="12" spans="1:39" hidden="1" outlineLevel="1" x14ac:dyDescent="0.25">
      <c r="B12" s="146"/>
      <c r="C12" s="657" t="str">
        <f>'Sources &amp; Uses'!B13</f>
        <v>Land</v>
      </c>
      <c r="D12" s="657"/>
      <c r="E12" s="657"/>
      <c r="F12" s="236"/>
      <c r="G12" s="237">
        <f>'Sources &amp; Uses'!E13</f>
        <v>0</v>
      </c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115">
        <f t="shared" ref="AL12:AL71" si="0">SUM(H12:AK12)</f>
        <v>0</v>
      </c>
      <c r="AM12" s="115">
        <f>G12-AL12</f>
        <v>0</v>
      </c>
    </row>
    <row r="13" spans="1:39" hidden="1" outlineLevel="1" x14ac:dyDescent="0.25">
      <c r="B13" s="146"/>
      <c r="C13" s="657" t="str">
        <f>'Sources &amp; Uses'!B14</f>
        <v>Buildings</v>
      </c>
      <c r="D13" s="657"/>
      <c r="E13" s="657"/>
      <c r="F13" s="238"/>
      <c r="G13" s="237">
        <f>'Sources &amp; Uses'!E14</f>
        <v>0</v>
      </c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115">
        <f t="shared" si="0"/>
        <v>0</v>
      </c>
      <c r="AM13" s="115">
        <f>G13-AL13</f>
        <v>0</v>
      </c>
    </row>
    <row r="14" spans="1:39" hidden="1" outlineLevel="1" x14ac:dyDescent="0.25">
      <c r="B14" s="146"/>
      <c r="C14" s="657" t="str">
        <f>'Sources &amp; Uses'!B15</f>
        <v xml:space="preserve">Other: </v>
      </c>
      <c r="D14" s="657"/>
      <c r="E14" s="657"/>
      <c r="F14" s="238"/>
      <c r="G14" s="237">
        <f>'Sources &amp; Uses'!E15</f>
        <v>0</v>
      </c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115">
        <f t="shared" si="0"/>
        <v>0</v>
      </c>
      <c r="AM14" s="115">
        <f>G14-AL14</f>
        <v>0</v>
      </c>
    </row>
    <row r="15" spans="1:39" collapsed="1" x14ac:dyDescent="0.25">
      <c r="B15" s="231" t="s">
        <v>122</v>
      </c>
      <c r="C15" s="232"/>
      <c r="D15" s="233"/>
      <c r="E15" s="233"/>
      <c r="F15" s="232"/>
      <c r="G15" s="234">
        <f>SUM(G16:G34)</f>
        <v>0</v>
      </c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235"/>
      <c r="AM15" s="235"/>
    </row>
    <row r="16" spans="1:39" ht="37.5" hidden="1" customHeight="1" outlineLevel="1" x14ac:dyDescent="0.25">
      <c r="C16" s="658" t="str">
        <f>'Sources &amp; Uses'!B19</f>
        <v>Public Infrastructure (roads, sidewalks, utilities, sewage, etc.)</v>
      </c>
      <c r="D16" s="658"/>
      <c r="E16" s="658"/>
      <c r="F16" s="238"/>
      <c r="G16" s="239">
        <f>'Sources &amp; Uses'!E19</f>
        <v>0</v>
      </c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115">
        <f t="shared" si="0"/>
        <v>0</v>
      </c>
      <c r="AM16" s="115">
        <f>G16-AL16</f>
        <v>0</v>
      </c>
    </row>
    <row r="17" spans="2:39" ht="44.25" hidden="1" customHeight="1" outlineLevel="1" x14ac:dyDescent="0.25">
      <c r="B17" s="146"/>
      <c r="C17" s="658" t="str">
        <f>'Sources &amp; Uses'!B20</f>
        <v>Site Improvements (walks, drives, landscaping, fencing, site lighting, and drainage)</v>
      </c>
      <c r="D17" s="658"/>
      <c r="E17" s="658"/>
      <c r="F17" s="238"/>
      <c r="G17" s="239">
        <f>'Sources &amp; Uses'!E20</f>
        <v>0</v>
      </c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115">
        <f t="shared" si="0"/>
        <v>0</v>
      </c>
      <c r="AM17" s="115">
        <f t="shared" ref="AM17:AM54" si="1">G17-AL17</f>
        <v>0</v>
      </c>
    </row>
    <row r="18" spans="2:39" ht="35.25" hidden="1" customHeight="1" outlineLevel="1" x14ac:dyDescent="0.25">
      <c r="B18" s="146"/>
      <c r="C18" s="658" t="str">
        <f>'Sources &amp; Uses'!B21</f>
        <v>Demolition (Include Lead &amp; Asbestos Abatement)</v>
      </c>
      <c r="D18" s="658"/>
      <c r="E18" s="658"/>
      <c r="F18" s="238"/>
      <c r="G18" s="239">
        <f>'Sources &amp; Uses'!E21</f>
        <v>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115">
        <f t="shared" si="0"/>
        <v>0</v>
      </c>
      <c r="AM18" s="115">
        <f t="shared" si="1"/>
        <v>0</v>
      </c>
    </row>
    <row r="19" spans="2:39" ht="15" hidden="1" customHeight="1" outlineLevel="1" x14ac:dyDescent="0.25">
      <c r="B19" s="146"/>
      <c r="C19" s="658" t="str">
        <f>'Sources &amp; Uses'!B22</f>
        <v>Other Environmental Mitigation</v>
      </c>
      <c r="D19" s="658"/>
      <c r="E19" s="658"/>
      <c r="F19" s="238"/>
      <c r="G19" s="239">
        <f>'Sources &amp; Uses'!E22</f>
        <v>0</v>
      </c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115">
        <f t="shared" si="0"/>
        <v>0</v>
      </c>
      <c r="AM19" s="115">
        <f t="shared" si="1"/>
        <v>0</v>
      </c>
    </row>
    <row r="20" spans="2:39" ht="15" hidden="1" customHeight="1" outlineLevel="1" x14ac:dyDescent="0.25">
      <c r="B20" s="146"/>
      <c r="C20" s="658" t="str">
        <f>'Sources &amp; Uses'!B23</f>
        <v>Earth Work</v>
      </c>
      <c r="D20" s="658"/>
      <c r="E20" s="658"/>
      <c r="F20" s="238"/>
      <c r="G20" s="239">
        <f>'Sources &amp; Uses'!E23</f>
        <v>0</v>
      </c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115">
        <f t="shared" si="0"/>
        <v>0</v>
      </c>
      <c r="AM20" s="115">
        <f t="shared" si="1"/>
        <v>0</v>
      </c>
    </row>
    <row r="21" spans="2:39" ht="15" hidden="1" customHeight="1" outlineLevel="1" x14ac:dyDescent="0.25">
      <c r="B21" s="146"/>
      <c r="C21" s="658" t="str">
        <f>'Sources &amp; Uses'!B24</f>
        <v>Site Utilities</v>
      </c>
      <c r="D21" s="658"/>
      <c r="E21" s="658"/>
      <c r="F21" s="238"/>
      <c r="G21" s="239">
        <f>'Sources &amp; Uses'!E24</f>
        <v>0</v>
      </c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115">
        <f t="shared" si="0"/>
        <v>0</v>
      </c>
      <c r="AM21" s="115">
        <f t="shared" si="1"/>
        <v>0</v>
      </c>
    </row>
    <row r="22" spans="2:39" ht="15" hidden="1" customHeight="1" outlineLevel="1" x14ac:dyDescent="0.25">
      <c r="B22" s="146"/>
      <c r="C22" s="658" t="str">
        <f>'Sources &amp; Uses'!B25</f>
        <v>Structures</v>
      </c>
      <c r="D22" s="658"/>
      <c r="E22" s="658"/>
      <c r="F22" s="238"/>
      <c r="G22" s="239">
        <f>'Sources &amp; Uses'!E25</f>
        <v>0</v>
      </c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115">
        <f t="shared" si="0"/>
        <v>0</v>
      </c>
      <c r="AM22" s="115">
        <f t="shared" si="1"/>
        <v>0</v>
      </c>
    </row>
    <row r="23" spans="2:39" ht="15" hidden="1" customHeight="1" outlineLevel="1" x14ac:dyDescent="0.25">
      <c r="B23" s="146"/>
      <c r="C23" s="658" t="str">
        <f>'Sources &amp; Uses'!B26</f>
        <v>General Requirements</v>
      </c>
      <c r="D23" s="658"/>
      <c r="E23" s="658"/>
      <c r="F23" s="238"/>
      <c r="G23" s="239">
        <f>'Sources &amp; Uses'!E26</f>
        <v>0</v>
      </c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115">
        <f t="shared" si="0"/>
        <v>0</v>
      </c>
      <c r="AM23" s="115">
        <f t="shared" si="1"/>
        <v>0</v>
      </c>
    </row>
    <row r="24" spans="2:39" hidden="1" outlineLevel="1" x14ac:dyDescent="0.25">
      <c r="B24" s="146"/>
      <c r="C24" s="658" t="str">
        <f>'Sources &amp; Uses'!B27</f>
        <v>Builder Overhead</v>
      </c>
      <c r="D24" s="658"/>
      <c r="E24" s="658"/>
      <c r="F24" s="238"/>
      <c r="G24" s="239">
        <f>'Sources &amp; Uses'!E27</f>
        <v>0</v>
      </c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115">
        <f t="shared" si="0"/>
        <v>0</v>
      </c>
      <c r="AM24" s="115">
        <f t="shared" si="1"/>
        <v>0</v>
      </c>
    </row>
    <row r="25" spans="2:39" ht="15" hidden="1" customHeight="1" outlineLevel="1" x14ac:dyDescent="0.25">
      <c r="B25" s="146"/>
      <c r="C25" s="658" t="str">
        <f>'Sources &amp; Uses'!B28</f>
        <v>Builder Profit</v>
      </c>
      <c r="D25" s="658"/>
      <c r="E25" s="658"/>
      <c r="F25" s="238"/>
      <c r="G25" s="239">
        <f>'Sources &amp; Uses'!E28</f>
        <v>0</v>
      </c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115">
        <f t="shared" si="0"/>
        <v>0</v>
      </c>
      <c r="AM25" s="115">
        <f t="shared" si="1"/>
        <v>0</v>
      </c>
    </row>
    <row r="26" spans="2:39" ht="15" hidden="1" customHeight="1" outlineLevel="1" x14ac:dyDescent="0.25">
      <c r="B26" s="146"/>
      <c r="C26" s="658" t="str">
        <f>'Sources &amp; Uses'!B29</f>
        <v>Permits</v>
      </c>
      <c r="D26" s="658"/>
      <c r="E26" s="658"/>
      <c r="F26" s="238"/>
      <c r="G26" s="239">
        <f>'Sources &amp; Uses'!E29</f>
        <v>0</v>
      </c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115">
        <f t="shared" si="0"/>
        <v>0</v>
      </c>
      <c r="AM26" s="115">
        <f t="shared" si="1"/>
        <v>0</v>
      </c>
    </row>
    <row r="27" spans="2:39" hidden="1" outlineLevel="1" x14ac:dyDescent="0.25">
      <c r="B27" s="146"/>
      <c r="C27" s="658" t="str">
        <f>'Sources &amp; Uses'!B30</f>
        <v>Tap Fees (included under Permits in MSHDA proforma)</v>
      </c>
      <c r="D27" s="658"/>
      <c r="E27" s="658"/>
      <c r="F27" s="238"/>
      <c r="G27" s="239">
        <f>'Sources &amp; Uses'!E30</f>
        <v>0</v>
      </c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115">
        <f t="shared" si="0"/>
        <v>0</v>
      </c>
      <c r="AM27" s="115">
        <f t="shared" si="1"/>
        <v>0</v>
      </c>
    </row>
    <row r="28" spans="2:39" ht="15" hidden="1" customHeight="1" outlineLevel="1" x14ac:dyDescent="0.25">
      <c r="B28" s="146"/>
      <c r="C28" s="658" t="str">
        <f>'Sources &amp; Uses'!B31</f>
        <v>Bond</v>
      </c>
      <c r="D28" s="658"/>
      <c r="E28" s="658"/>
      <c r="F28" s="238"/>
      <c r="G28" s="239">
        <f>'Sources &amp; Uses'!E31</f>
        <v>0</v>
      </c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115">
        <f t="shared" si="0"/>
        <v>0</v>
      </c>
      <c r="AM28" s="115">
        <f t="shared" si="1"/>
        <v>0</v>
      </c>
    </row>
    <row r="29" spans="2:39" ht="15" hidden="1" customHeight="1" outlineLevel="1" x14ac:dyDescent="0.25">
      <c r="B29" s="146"/>
      <c r="C29" s="658" t="str">
        <f>'Sources &amp; Uses'!B32</f>
        <v>Cost Certification</v>
      </c>
      <c r="D29" s="658"/>
      <c r="E29" s="658"/>
      <c r="F29" s="238"/>
      <c r="G29" s="239">
        <f>'Sources &amp; Uses'!E32</f>
        <v>0</v>
      </c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115">
        <f t="shared" si="0"/>
        <v>0</v>
      </c>
      <c r="AM29" s="115">
        <f t="shared" si="1"/>
        <v>0</v>
      </c>
    </row>
    <row r="30" spans="2:39" ht="15" hidden="1" customHeight="1" outlineLevel="1" x14ac:dyDescent="0.25">
      <c r="B30" s="146"/>
      <c r="C30" s="658" t="str">
        <f>'Sources &amp; Uses'!B33</f>
        <v>Environmental Testing / Site Work</v>
      </c>
      <c r="D30" s="658"/>
      <c r="E30" s="658"/>
      <c r="F30" s="238"/>
      <c r="G30" s="239">
        <f>'Sources &amp; Uses'!E33</f>
        <v>0</v>
      </c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115">
        <f t="shared" si="0"/>
        <v>0</v>
      </c>
      <c r="AM30" s="115">
        <f t="shared" si="1"/>
        <v>0</v>
      </c>
    </row>
    <row r="31" spans="2:39" hidden="1" outlineLevel="1" x14ac:dyDescent="0.25">
      <c r="B31" s="146"/>
      <c r="C31" s="658" t="str">
        <f>'Sources &amp; Uses'!B34</f>
        <v>Survey</v>
      </c>
      <c r="D31" s="658"/>
      <c r="E31" s="658"/>
      <c r="F31" s="238"/>
      <c r="G31" s="239">
        <f>'Sources &amp; Uses'!E34</f>
        <v>0</v>
      </c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115">
        <f t="shared" si="0"/>
        <v>0</v>
      </c>
      <c r="AM31" s="115">
        <f t="shared" si="1"/>
        <v>0</v>
      </c>
    </row>
    <row r="32" spans="2:39" hidden="1" outlineLevel="1" x14ac:dyDescent="0.25">
      <c r="B32" s="146"/>
      <c r="C32" s="658" t="str">
        <f>'Sources &amp; Uses'!B35</f>
        <v>Builders Risk</v>
      </c>
      <c r="D32" s="658"/>
      <c r="E32" s="658"/>
      <c r="F32" s="238"/>
      <c r="G32" s="239">
        <f>'Sources &amp; Uses'!E35</f>
        <v>0</v>
      </c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115">
        <f t="shared" si="0"/>
        <v>0</v>
      </c>
      <c r="AM32" s="115">
        <f t="shared" si="1"/>
        <v>0</v>
      </c>
    </row>
    <row r="33" spans="2:39" hidden="1" outlineLevel="1" x14ac:dyDescent="0.25">
      <c r="B33" s="146"/>
      <c r="C33" s="658" t="str">
        <f>'Sources &amp; Uses'!B36</f>
        <v>Other:</v>
      </c>
      <c r="D33" s="658"/>
      <c r="E33" s="658"/>
      <c r="F33" s="238"/>
      <c r="G33" s="239">
        <f>'Sources &amp; Uses'!E36</f>
        <v>0</v>
      </c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115"/>
      <c r="AM33" s="115">
        <f t="shared" si="1"/>
        <v>0</v>
      </c>
    </row>
    <row r="34" spans="2:39" hidden="1" outlineLevel="1" x14ac:dyDescent="0.25">
      <c r="B34" s="146"/>
      <c r="C34" s="658" t="str">
        <f>'Sources &amp; Uses'!B37</f>
        <v>Other:</v>
      </c>
      <c r="D34" s="658"/>
      <c r="E34" s="658"/>
      <c r="F34" s="238"/>
      <c r="G34" s="239">
        <f>'Sources &amp; Uses'!E37</f>
        <v>0</v>
      </c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115"/>
      <c r="AM34" s="115">
        <f t="shared" si="1"/>
        <v>0</v>
      </c>
    </row>
    <row r="35" spans="2:39" collapsed="1" x14ac:dyDescent="0.25">
      <c r="B35" s="231" t="s">
        <v>210</v>
      </c>
      <c r="C35" s="659"/>
      <c r="D35" s="659"/>
      <c r="E35" s="240"/>
      <c r="F35" s="241"/>
      <c r="G35" s="234">
        <f>SUM(G36:G62)</f>
        <v>0</v>
      </c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235"/>
      <c r="AM35" s="235"/>
    </row>
    <row r="36" spans="2:39" ht="18" hidden="1" customHeight="1" outlineLevel="1" x14ac:dyDescent="0.25">
      <c r="B36" s="146"/>
      <c r="C36" s="660" t="str">
        <f>'Sources &amp; Uses'!B41</f>
        <v>Architect</v>
      </c>
      <c r="D36" s="660"/>
      <c r="E36" s="660"/>
      <c r="F36" s="238"/>
      <c r="G36" s="242">
        <f>'Sources &amp; Uses'!E41</f>
        <v>0</v>
      </c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115">
        <f t="shared" si="0"/>
        <v>0</v>
      </c>
      <c r="AM36" s="115">
        <f t="shared" si="1"/>
        <v>0</v>
      </c>
    </row>
    <row r="37" spans="2:39" ht="15" hidden="1" customHeight="1" outlineLevel="1" x14ac:dyDescent="0.25">
      <c r="B37" s="146"/>
      <c r="C37" s="660" t="str">
        <f>'Sources &amp; Uses'!B42</f>
        <v>Engineer</v>
      </c>
      <c r="D37" s="660"/>
      <c r="E37" s="660"/>
      <c r="F37" s="238"/>
      <c r="G37" s="242">
        <f>'Sources &amp; Uses'!E42</f>
        <v>0</v>
      </c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115">
        <f t="shared" si="0"/>
        <v>0</v>
      </c>
      <c r="AM37" s="115">
        <f t="shared" si="1"/>
        <v>0</v>
      </c>
    </row>
    <row r="38" spans="2:39" ht="15" hidden="1" customHeight="1" outlineLevel="1" x14ac:dyDescent="0.25">
      <c r="B38" s="146"/>
      <c r="C38" s="660" t="str">
        <f>'Sources &amp; Uses'!B43</f>
        <v>Survey</v>
      </c>
      <c r="D38" s="660"/>
      <c r="E38" s="660"/>
      <c r="F38" s="238"/>
      <c r="G38" s="242">
        <f>'Sources &amp; Uses'!E43</f>
        <v>0</v>
      </c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115">
        <f t="shared" si="0"/>
        <v>0</v>
      </c>
      <c r="AM38" s="115">
        <f t="shared" si="1"/>
        <v>0</v>
      </c>
    </row>
    <row r="39" spans="2:39" ht="15" hidden="1" customHeight="1" outlineLevel="1" x14ac:dyDescent="0.25">
      <c r="B39" s="146"/>
      <c r="C39" s="660" t="str">
        <f>'Sources &amp; Uses'!B44</f>
        <v>Property  &amp; Liability Insurance</v>
      </c>
      <c r="D39" s="660"/>
      <c r="E39" s="660"/>
      <c r="F39" s="238"/>
      <c r="G39" s="242">
        <f>'Sources &amp; Uses'!E44</f>
        <v>0</v>
      </c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115">
        <f t="shared" si="0"/>
        <v>0</v>
      </c>
      <c r="AM39" s="115">
        <f t="shared" si="1"/>
        <v>0</v>
      </c>
    </row>
    <row r="40" spans="2:39" ht="15" hidden="1" customHeight="1" outlineLevel="1" x14ac:dyDescent="0.25">
      <c r="B40" s="146"/>
      <c r="C40" s="660" t="str">
        <f>'Sources &amp; Uses'!B45</f>
        <v>Construction Loan Interest</v>
      </c>
      <c r="D40" s="660"/>
      <c r="E40" s="660"/>
      <c r="F40" s="238"/>
      <c r="G40" s="242">
        <f>'Sources &amp; Uses'!E45</f>
        <v>0</v>
      </c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115">
        <f t="shared" si="0"/>
        <v>0</v>
      </c>
      <c r="AM40" s="115">
        <f t="shared" si="1"/>
        <v>0</v>
      </c>
    </row>
    <row r="41" spans="2:39" ht="15" hidden="1" customHeight="1" outlineLevel="1" x14ac:dyDescent="0.25">
      <c r="B41" s="146"/>
      <c r="C41" s="660" t="str">
        <f>'Sources &amp; Uses'!B46</f>
        <v>Title Insurance / Title Work</v>
      </c>
      <c r="D41" s="660"/>
      <c r="E41" s="660"/>
      <c r="F41" s="238"/>
      <c r="G41" s="242">
        <f>'Sources &amp; Uses'!E46</f>
        <v>0</v>
      </c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115">
        <f t="shared" si="0"/>
        <v>0</v>
      </c>
      <c r="AM41" s="115">
        <f t="shared" si="1"/>
        <v>0</v>
      </c>
    </row>
    <row r="42" spans="2:39" ht="15" hidden="1" customHeight="1" outlineLevel="1" x14ac:dyDescent="0.25">
      <c r="B42" s="146"/>
      <c r="C42" s="660" t="str">
        <f>'Sources &amp; Uses'!B47</f>
        <v>City Legal (included in borrower legal)</v>
      </c>
      <c r="D42" s="660"/>
      <c r="E42" s="660"/>
      <c r="F42" s="238"/>
      <c r="G42" s="242">
        <f>'Sources &amp; Uses'!E47</f>
        <v>0</v>
      </c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115">
        <f t="shared" si="0"/>
        <v>0</v>
      </c>
      <c r="AM42" s="115">
        <f t="shared" si="1"/>
        <v>0</v>
      </c>
    </row>
    <row r="43" spans="2:39" ht="15" hidden="1" customHeight="1" outlineLevel="1" x14ac:dyDescent="0.25">
      <c r="B43" s="146"/>
      <c r="C43" s="660" t="str">
        <f>'Sources &amp; Uses'!B48</f>
        <v>Lender Legal (included in borrower legal)</v>
      </c>
      <c r="D43" s="660"/>
      <c r="E43" s="660"/>
      <c r="F43" s="238"/>
      <c r="G43" s="242">
        <f>'Sources &amp; Uses'!E48</f>
        <v>0</v>
      </c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115">
        <f t="shared" si="0"/>
        <v>0</v>
      </c>
      <c r="AM43" s="115">
        <f t="shared" si="1"/>
        <v>0</v>
      </c>
    </row>
    <row r="44" spans="2:39" ht="15" hidden="1" customHeight="1" outlineLevel="1" x14ac:dyDescent="0.25">
      <c r="B44" s="146"/>
      <c r="C44" s="660" t="str">
        <f>'Sources &amp; Uses'!B49</f>
        <v>Borrower's Legal</v>
      </c>
      <c r="D44" s="660"/>
      <c r="E44" s="660"/>
      <c r="F44" s="238"/>
      <c r="G44" s="242">
        <f>'Sources &amp; Uses'!E49</f>
        <v>0</v>
      </c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115">
        <f t="shared" si="0"/>
        <v>0</v>
      </c>
      <c r="AM44" s="115">
        <f t="shared" si="1"/>
        <v>0</v>
      </c>
    </row>
    <row r="45" spans="2:39" ht="15" hidden="1" customHeight="1" outlineLevel="1" x14ac:dyDescent="0.25">
      <c r="B45" s="146"/>
      <c r="C45" s="660" t="str">
        <f>'Sources &amp; Uses'!B50</f>
        <v>Construction Real Estate Taxes</v>
      </c>
      <c r="D45" s="660"/>
      <c r="E45" s="660"/>
      <c r="F45" s="238"/>
      <c r="G45" s="242">
        <f>'Sources &amp; Uses'!E50</f>
        <v>0</v>
      </c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115">
        <f t="shared" si="0"/>
        <v>0</v>
      </c>
      <c r="AM45" s="115">
        <f t="shared" si="1"/>
        <v>0</v>
      </c>
    </row>
    <row r="46" spans="2:39" ht="15" hidden="1" customHeight="1" outlineLevel="1" x14ac:dyDescent="0.25">
      <c r="B46" s="146"/>
      <c r="C46" s="660" t="str">
        <f>'Sources &amp; Uses'!B51</f>
        <v>Market Study</v>
      </c>
      <c r="D46" s="660"/>
      <c r="E46" s="660"/>
      <c r="F46" s="238"/>
      <c r="G46" s="242">
        <f>'Sources &amp; Uses'!E51</f>
        <v>0</v>
      </c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115">
        <f t="shared" si="0"/>
        <v>0</v>
      </c>
      <c r="AM46" s="115">
        <f t="shared" si="1"/>
        <v>0</v>
      </c>
    </row>
    <row r="47" spans="2:39" ht="15" hidden="1" customHeight="1" outlineLevel="1" x14ac:dyDescent="0.25">
      <c r="B47" s="146"/>
      <c r="C47" s="660" t="str">
        <f>'Sources &amp; Uses'!B52</f>
        <v>Environmental Studies</v>
      </c>
      <c r="D47" s="660"/>
      <c r="E47" s="660"/>
      <c r="F47" s="238"/>
      <c r="G47" s="242">
        <f>'Sources &amp; Uses'!E52</f>
        <v>0</v>
      </c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115">
        <f t="shared" si="0"/>
        <v>0</v>
      </c>
      <c r="AM47" s="115">
        <f t="shared" si="1"/>
        <v>0</v>
      </c>
    </row>
    <row r="48" spans="2:39" ht="15" hidden="1" customHeight="1" outlineLevel="1" x14ac:dyDescent="0.25">
      <c r="B48" s="146"/>
      <c r="C48" s="660" t="str">
        <f>'Sources &amp; Uses'!B53</f>
        <v>Cost Certification</v>
      </c>
      <c r="D48" s="660"/>
      <c r="E48" s="660"/>
      <c r="F48" s="238"/>
      <c r="G48" s="242">
        <f>'Sources &amp; Uses'!E53</f>
        <v>0</v>
      </c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115">
        <f t="shared" si="0"/>
        <v>0</v>
      </c>
      <c r="AM48" s="115">
        <f t="shared" si="1"/>
        <v>0</v>
      </c>
    </row>
    <row r="49" spans="2:39" ht="15" hidden="1" customHeight="1" outlineLevel="1" x14ac:dyDescent="0.25">
      <c r="B49" s="146"/>
      <c r="C49" s="660" t="str">
        <f>'Sources &amp; Uses'!B54</f>
        <v>Equipment &amp; Furnishings</v>
      </c>
      <c r="D49" s="660"/>
      <c r="E49" s="660"/>
      <c r="F49" s="238"/>
      <c r="G49" s="242">
        <f>'Sources &amp; Uses'!E54</f>
        <v>0</v>
      </c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115">
        <f t="shared" si="0"/>
        <v>0</v>
      </c>
      <c r="AM49" s="115">
        <f t="shared" si="1"/>
        <v>0</v>
      </c>
    </row>
    <row r="50" spans="2:39" ht="15" hidden="1" customHeight="1" outlineLevel="1" x14ac:dyDescent="0.25">
      <c r="B50" s="146"/>
      <c r="C50" s="660" t="str">
        <f>'Sources &amp; Uses'!B55</f>
        <v>Construction Contingency</v>
      </c>
      <c r="D50" s="660"/>
      <c r="E50" s="660"/>
      <c r="F50" s="238"/>
      <c r="G50" s="242">
        <f>'Sources &amp; Uses'!E55</f>
        <v>0</v>
      </c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115">
        <f t="shared" si="0"/>
        <v>0</v>
      </c>
      <c r="AM50" s="115">
        <f t="shared" si="1"/>
        <v>0</v>
      </c>
    </row>
    <row r="51" spans="2:39" ht="15" hidden="1" customHeight="1" outlineLevel="1" x14ac:dyDescent="0.25">
      <c r="B51" s="146"/>
      <c r="C51" s="660" t="str">
        <f>'Sources &amp; Uses'!B56</f>
        <v>Appraisal and Capital Needs Assessment</v>
      </c>
      <c r="D51" s="660"/>
      <c r="E51" s="660"/>
      <c r="F51" s="238"/>
      <c r="G51" s="242">
        <f>'Sources &amp; Uses'!E56</f>
        <v>0</v>
      </c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115">
        <f t="shared" si="0"/>
        <v>0</v>
      </c>
      <c r="AM51" s="115">
        <f t="shared" si="1"/>
        <v>0</v>
      </c>
    </row>
    <row r="52" spans="2:39" ht="15" hidden="1" customHeight="1" outlineLevel="1" x14ac:dyDescent="0.25">
      <c r="B52" s="146"/>
      <c r="C52" s="660" t="str">
        <f>'Sources &amp; Uses'!B57</f>
        <v>Tax Credit Fees (If Tax Credit Project)</v>
      </c>
      <c r="D52" s="660"/>
      <c r="E52" s="660"/>
      <c r="F52" s="238"/>
      <c r="G52" s="242">
        <f>'Sources &amp; Uses'!E57</f>
        <v>0</v>
      </c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115">
        <f t="shared" si="0"/>
        <v>0</v>
      </c>
      <c r="AM52" s="115">
        <f t="shared" si="1"/>
        <v>0</v>
      </c>
    </row>
    <row r="53" spans="2:39" ht="27" hidden="1" customHeight="1" outlineLevel="1" x14ac:dyDescent="0.25">
      <c r="B53" s="146"/>
      <c r="C53" s="647" t="str">
        <f>'Sources &amp; Uses'!B58</f>
        <v>Compliance Monitoring Fee (if Tax Credit Project)</v>
      </c>
      <c r="D53" s="647"/>
      <c r="E53" s="647"/>
      <c r="F53" s="238"/>
      <c r="G53" s="242">
        <f>'Sources &amp; Uses'!E58</f>
        <v>0</v>
      </c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115">
        <f t="shared" si="0"/>
        <v>0</v>
      </c>
      <c r="AM53" s="115">
        <f t="shared" si="1"/>
        <v>0</v>
      </c>
    </row>
    <row r="54" spans="2:39" ht="15" hidden="1" customHeight="1" outlineLevel="1" x14ac:dyDescent="0.25">
      <c r="B54" s="146"/>
      <c r="C54" s="660" t="str">
        <f>'Sources &amp; Uses'!B59</f>
        <v>Marketing Expense</v>
      </c>
      <c r="D54" s="660"/>
      <c r="E54" s="660"/>
      <c r="F54" s="238"/>
      <c r="G54" s="242">
        <f>'Sources &amp; Uses'!E59</f>
        <v>0</v>
      </c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115">
        <f t="shared" si="0"/>
        <v>0</v>
      </c>
      <c r="AM54" s="115">
        <f t="shared" si="1"/>
        <v>0</v>
      </c>
    </row>
    <row r="55" spans="2:39" ht="15" hidden="1" customHeight="1" outlineLevel="1" x14ac:dyDescent="0.25">
      <c r="B55" s="146"/>
      <c r="C55" s="660" t="str">
        <f>'Sources &amp; Uses'!B60</f>
        <v>Sydication Fees (If Tax Credit Project)</v>
      </c>
      <c r="D55" s="660"/>
      <c r="E55" s="660"/>
      <c r="F55" s="238"/>
      <c r="G55" s="242">
        <f>'Sources &amp; Uses'!E60</f>
        <v>0</v>
      </c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115">
        <f t="shared" ref="AL55:AL62" si="2">SUM(H55:AK55)</f>
        <v>0</v>
      </c>
      <c r="AM55" s="115">
        <f t="shared" ref="AM55:AM62" si="3">G55-AL55</f>
        <v>0</v>
      </c>
    </row>
    <row r="56" spans="2:39" ht="15" hidden="1" customHeight="1" outlineLevel="1" x14ac:dyDescent="0.25">
      <c r="B56" s="146"/>
      <c r="C56" s="660" t="str">
        <f>'Sources &amp; Uses'!B61</f>
        <v>Site Security</v>
      </c>
      <c r="D56" s="660"/>
      <c r="E56" s="660"/>
      <c r="F56" s="238"/>
      <c r="G56" s="242">
        <f>'Sources &amp; Uses'!E61</f>
        <v>0</v>
      </c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115">
        <f t="shared" si="2"/>
        <v>0</v>
      </c>
      <c r="AM56" s="115">
        <f t="shared" si="3"/>
        <v>0</v>
      </c>
    </row>
    <row r="57" spans="2:39" ht="15" hidden="1" customHeight="1" outlineLevel="1" x14ac:dyDescent="0.25">
      <c r="B57" s="146"/>
      <c r="C57" s="660" t="str">
        <f>'Sources &amp; Uses'!B62</f>
        <v>Consultant Expenses</v>
      </c>
      <c r="D57" s="660"/>
      <c r="E57" s="660"/>
      <c r="F57" s="238"/>
      <c r="G57" s="242">
        <f>'Sources &amp; Uses'!E62</f>
        <v>0</v>
      </c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115">
        <f t="shared" si="2"/>
        <v>0</v>
      </c>
      <c r="AM57" s="115">
        <f t="shared" si="3"/>
        <v>0</v>
      </c>
    </row>
    <row r="58" spans="2:39" ht="15" hidden="1" customHeight="1" outlineLevel="1" x14ac:dyDescent="0.25">
      <c r="B58" s="146"/>
      <c r="C58" s="660" t="str">
        <f>'Sources &amp; Uses'!B63</f>
        <v>Relocation</v>
      </c>
      <c r="D58" s="660"/>
      <c r="E58" s="660"/>
      <c r="F58" s="238"/>
      <c r="G58" s="242">
        <f>'Sources &amp; Uses'!E63</f>
        <v>0</v>
      </c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115">
        <f t="shared" si="2"/>
        <v>0</v>
      </c>
      <c r="AM58" s="115">
        <f t="shared" si="3"/>
        <v>0</v>
      </c>
    </row>
    <row r="59" spans="2:39" ht="30" hidden="1" customHeight="1" outlineLevel="1" x14ac:dyDescent="0.25">
      <c r="B59" s="146"/>
      <c r="C59" s="660" t="str">
        <f>'Sources &amp; Uses'!B64</f>
        <v xml:space="preserve">Other: </v>
      </c>
      <c r="D59" s="660"/>
      <c r="E59" s="660"/>
      <c r="F59" s="238"/>
      <c r="G59" s="242">
        <f>'Sources &amp; Uses'!E64</f>
        <v>0</v>
      </c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115">
        <f t="shared" si="2"/>
        <v>0</v>
      </c>
      <c r="AM59" s="115">
        <f t="shared" si="3"/>
        <v>0</v>
      </c>
    </row>
    <row r="60" spans="2:39" ht="15" hidden="1" customHeight="1" outlineLevel="1" x14ac:dyDescent="0.25">
      <c r="B60" s="146"/>
      <c r="C60" s="660" t="str">
        <f>'Sources &amp; Uses'!B65</f>
        <v xml:space="preserve">Other: </v>
      </c>
      <c r="D60" s="660"/>
      <c r="E60" s="660"/>
      <c r="F60" s="238"/>
      <c r="G60" s="242">
        <f>'Sources &amp; Uses'!E65</f>
        <v>0</v>
      </c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115">
        <f t="shared" si="2"/>
        <v>0</v>
      </c>
      <c r="AM60" s="115">
        <f t="shared" si="3"/>
        <v>0</v>
      </c>
    </row>
    <row r="61" spans="2:39" ht="17.25" hidden="1" customHeight="1" outlineLevel="1" x14ac:dyDescent="0.25">
      <c r="B61" s="146"/>
      <c r="C61" s="660" t="str">
        <f>'Sources &amp; Uses'!B66</f>
        <v xml:space="preserve">Other: </v>
      </c>
      <c r="D61" s="660"/>
      <c r="E61" s="660"/>
      <c r="F61" s="238"/>
      <c r="G61" s="242">
        <f>'Sources &amp; Uses'!E66</f>
        <v>0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115">
        <f t="shared" si="2"/>
        <v>0</v>
      </c>
      <c r="AM61" s="115">
        <f t="shared" si="3"/>
        <v>0</v>
      </c>
    </row>
    <row r="62" spans="2:39" ht="30" hidden="1" customHeight="1" outlineLevel="1" x14ac:dyDescent="0.25">
      <c r="B62" s="146"/>
      <c r="C62" s="663" t="str">
        <f>'Sources &amp; Uses'!B67</f>
        <v>Other:</v>
      </c>
      <c r="D62" s="663"/>
      <c r="E62" s="663"/>
      <c r="F62" s="238"/>
      <c r="G62" s="242">
        <f>'Sources &amp; Uses'!E67</f>
        <v>0</v>
      </c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115">
        <f t="shared" si="2"/>
        <v>0</v>
      </c>
      <c r="AM62" s="115">
        <f t="shared" si="3"/>
        <v>0</v>
      </c>
    </row>
    <row r="63" spans="2:39" collapsed="1" x14ac:dyDescent="0.25">
      <c r="B63" s="231" t="s">
        <v>211</v>
      </c>
      <c r="C63" s="661"/>
      <c r="D63" s="661"/>
      <c r="E63" s="243"/>
      <c r="F63" s="241"/>
      <c r="G63" s="234">
        <f>SUM(G64:G69)</f>
        <v>0</v>
      </c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235"/>
      <c r="AM63" s="235"/>
    </row>
    <row r="64" spans="2:39" ht="15" hidden="1" customHeight="1" outlineLevel="1" x14ac:dyDescent="0.25">
      <c r="B64" s="146"/>
      <c r="C64" s="647" t="str">
        <f>'Sources &amp; Uses'!I13</f>
        <v>Lease-Up Reserves</v>
      </c>
      <c r="D64" s="647"/>
      <c r="E64" s="647"/>
      <c r="F64" s="238"/>
      <c r="G64" s="242">
        <f>'Sources &amp; Uses'!L13</f>
        <v>0</v>
      </c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115">
        <f t="shared" ref="AL64:AL69" si="4">SUM(H64:AK64)</f>
        <v>0</v>
      </c>
      <c r="AM64" s="115">
        <f t="shared" ref="AM64:AM69" si="5">G64-AL64</f>
        <v>0</v>
      </c>
    </row>
    <row r="65" spans="2:39" ht="15" hidden="1" customHeight="1" outlineLevel="1" x14ac:dyDescent="0.25">
      <c r="B65" s="146"/>
      <c r="C65" s="647" t="str">
        <f>'Sources &amp; Uses'!I14</f>
        <v>Operating Reserves</v>
      </c>
      <c r="D65" s="647"/>
      <c r="E65" s="647"/>
      <c r="F65" s="238"/>
      <c r="G65" s="242">
        <f>'Sources &amp; Uses'!L14</f>
        <v>0</v>
      </c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115">
        <f t="shared" si="4"/>
        <v>0</v>
      </c>
      <c r="AM65" s="115">
        <f t="shared" si="5"/>
        <v>0</v>
      </c>
    </row>
    <row r="66" spans="2:39" ht="27" hidden="1" customHeight="1" outlineLevel="1" x14ac:dyDescent="0.25">
      <c r="B66" s="146"/>
      <c r="C66" s="647" t="str">
        <f>'Sources &amp; Uses'!I15</f>
        <v>Operating Assurance Reserve (if tax credit project)</v>
      </c>
      <c r="D66" s="647"/>
      <c r="E66" s="647"/>
      <c r="F66" s="238"/>
      <c r="G66" s="242">
        <f>'Sources &amp; Uses'!L15</f>
        <v>0</v>
      </c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115">
        <f t="shared" si="4"/>
        <v>0</v>
      </c>
      <c r="AM66" s="115">
        <f t="shared" si="5"/>
        <v>0</v>
      </c>
    </row>
    <row r="67" spans="2:39" ht="15.75" hidden="1" customHeight="1" outlineLevel="1" x14ac:dyDescent="0.25">
      <c r="B67" s="146"/>
      <c r="C67" s="647" t="str">
        <f>'Sources &amp; Uses'!I16</f>
        <v>Replacement Reserves</v>
      </c>
      <c r="D67" s="647"/>
      <c r="E67" s="647"/>
      <c r="F67" s="238"/>
      <c r="G67" s="242">
        <f>'Sources &amp; Uses'!L16</f>
        <v>0</v>
      </c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115">
        <f t="shared" si="4"/>
        <v>0</v>
      </c>
      <c r="AM67" s="115">
        <f t="shared" si="5"/>
        <v>0</v>
      </c>
    </row>
    <row r="68" spans="2:39" hidden="1" outlineLevel="1" x14ac:dyDescent="0.25">
      <c r="B68" s="146"/>
      <c r="C68" s="647" t="str">
        <f>'Sources &amp; Uses'!I17</f>
        <v>Tax &amp; Insurance Escrow</v>
      </c>
      <c r="D68" s="647"/>
      <c r="E68" s="647"/>
      <c r="F68" s="238"/>
      <c r="G68" s="242">
        <f>'Sources &amp; Uses'!L17</f>
        <v>0</v>
      </c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115">
        <f t="shared" si="4"/>
        <v>0</v>
      </c>
      <c r="AM68" s="115">
        <f t="shared" si="5"/>
        <v>0</v>
      </c>
    </row>
    <row r="69" spans="2:39" hidden="1" outlineLevel="1" x14ac:dyDescent="0.25">
      <c r="B69" s="146"/>
      <c r="C69" s="647" t="str">
        <f>'Sources &amp; Uses'!I18</f>
        <v>Other:</v>
      </c>
      <c r="D69" s="647"/>
      <c r="E69" s="647"/>
      <c r="F69" s="238"/>
      <c r="G69" s="242">
        <f>'Sources &amp; Uses'!L18</f>
        <v>0</v>
      </c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115">
        <f t="shared" si="4"/>
        <v>0</v>
      </c>
      <c r="AM69" s="115">
        <f t="shared" si="5"/>
        <v>0</v>
      </c>
    </row>
    <row r="70" spans="2:39" collapsed="1" x14ac:dyDescent="0.25">
      <c r="B70" s="231" t="s">
        <v>396</v>
      </c>
      <c r="C70" s="243"/>
      <c r="D70" s="243"/>
      <c r="E70" s="243"/>
      <c r="F70" s="241"/>
      <c r="G70" s="234">
        <f>SUM(G71)</f>
        <v>0</v>
      </c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235">
        <f t="shared" si="0"/>
        <v>0</v>
      </c>
      <c r="AM70" s="235">
        <v>0</v>
      </c>
    </row>
    <row r="71" spans="2:39" ht="18" hidden="1" customHeight="1" outlineLevel="1" thickBot="1" x14ac:dyDescent="0.3">
      <c r="B71" s="156"/>
      <c r="C71" s="662" t="str">
        <f>'Sources &amp; Uses'!I24</f>
        <v>Developer's Fees</v>
      </c>
      <c r="D71" s="662"/>
      <c r="E71" s="244"/>
      <c r="F71" s="245"/>
      <c r="G71" s="246">
        <f>'Sources &amp; Uses'!L24</f>
        <v>0</v>
      </c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47">
        <f t="shared" si="0"/>
        <v>0</v>
      </c>
      <c r="AM71" s="247">
        <f>G71-AL71</f>
        <v>0</v>
      </c>
    </row>
    <row r="72" spans="2:39" collapsed="1" x14ac:dyDescent="0.25">
      <c r="B72" s="248" t="s">
        <v>212</v>
      </c>
      <c r="C72" s="249"/>
      <c r="D72" s="249"/>
      <c r="E72" s="249"/>
      <c r="F72" s="249"/>
      <c r="G72" s="135">
        <f>SUM(G11,G15,G35,G63,G70)</f>
        <v>0</v>
      </c>
      <c r="H72" s="80">
        <f t="shared" ref="H72:AK72" si="6">SUM(H11:H71)</f>
        <v>0</v>
      </c>
      <c r="I72" s="80">
        <f t="shared" si="6"/>
        <v>0</v>
      </c>
      <c r="J72" s="80">
        <f t="shared" si="6"/>
        <v>0</v>
      </c>
      <c r="K72" s="80">
        <f t="shared" si="6"/>
        <v>0</v>
      </c>
      <c r="L72" s="80">
        <f t="shared" si="6"/>
        <v>0</v>
      </c>
      <c r="M72" s="80">
        <f t="shared" si="6"/>
        <v>0</v>
      </c>
      <c r="N72" s="80">
        <f t="shared" si="6"/>
        <v>0</v>
      </c>
      <c r="O72" s="80">
        <f t="shared" si="6"/>
        <v>0</v>
      </c>
      <c r="P72" s="80">
        <f t="shared" si="6"/>
        <v>0</v>
      </c>
      <c r="Q72" s="80">
        <f t="shared" si="6"/>
        <v>0</v>
      </c>
      <c r="R72" s="80">
        <f t="shared" si="6"/>
        <v>0</v>
      </c>
      <c r="S72" s="80">
        <f t="shared" si="6"/>
        <v>0</v>
      </c>
      <c r="T72" s="80">
        <f t="shared" si="6"/>
        <v>0</v>
      </c>
      <c r="U72" s="80">
        <f t="shared" si="6"/>
        <v>0</v>
      </c>
      <c r="V72" s="80">
        <f t="shared" si="6"/>
        <v>0</v>
      </c>
      <c r="W72" s="80">
        <f t="shared" si="6"/>
        <v>0</v>
      </c>
      <c r="X72" s="80">
        <f t="shared" si="6"/>
        <v>0</v>
      </c>
      <c r="Y72" s="80">
        <f t="shared" si="6"/>
        <v>0</v>
      </c>
      <c r="Z72" s="80">
        <f t="shared" si="6"/>
        <v>0</v>
      </c>
      <c r="AA72" s="80">
        <f t="shared" si="6"/>
        <v>0</v>
      </c>
      <c r="AB72" s="80">
        <f t="shared" si="6"/>
        <v>0</v>
      </c>
      <c r="AC72" s="80">
        <f t="shared" si="6"/>
        <v>0</v>
      </c>
      <c r="AD72" s="80">
        <f t="shared" si="6"/>
        <v>0</v>
      </c>
      <c r="AE72" s="80">
        <f t="shared" si="6"/>
        <v>0</v>
      </c>
      <c r="AF72" s="80">
        <f t="shared" si="6"/>
        <v>0</v>
      </c>
      <c r="AG72" s="80">
        <f t="shared" si="6"/>
        <v>0</v>
      </c>
      <c r="AH72" s="80">
        <f t="shared" si="6"/>
        <v>0</v>
      </c>
      <c r="AI72" s="80">
        <f t="shared" si="6"/>
        <v>0</v>
      </c>
      <c r="AJ72" s="80">
        <f t="shared" si="6"/>
        <v>0</v>
      </c>
      <c r="AK72" s="80">
        <f t="shared" si="6"/>
        <v>0</v>
      </c>
      <c r="AL72" s="134">
        <f>SUM(H72:AK72)</f>
        <v>0</v>
      </c>
      <c r="AM72" s="115">
        <f>SUM(AM11:AM71)</f>
        <v>0</v>
      </c>
    </row>
    <row r="73" spans="2:39" x14ac:dyDescent="0.25">
      <c r="B73" s="250" t="s">
        <v>318</v>
      </c>
      <c r="C73" s="192"/>
      <c r="D73" s="192"/>
      <c r="E73" s="192"/>
      <c r="F73" s="192"/>
      <c r="G73" s="192"/>
      <c r="H73" s="193">
        <f>H72</f>
        <v>0</v>
      </c>
      <c r="I73" s="193">
        <f>H73+I72</f>
        <v>0</v>
      </c>
      <c r="J73" s="193">
        <f t="shared" ref="J73:AK73" si="7">I73+J72</f>
        <v>0</v>
      </c>
      <c r="K73" s="193">
        <f t="shared" si="7"/>
        <v>0</v>
      </c>
      <c r="L73" s="193">
        <f t="shared" si="7"/>
        <v>0</v>
      </c>
      <c r="M73" s="193">
        <f t="shared" si="7"/>
        <v>0</v>
      </c>
      <c r="N73" s="193">
        <f t="shared" si="7"/>
        <v>0</v>
      </c>
      <c r="O73" s="193">
        <f t="shared" si="7"/>
        <v>0</v>
      </c>
      <c r="P73" s="193">
        <f t="shared" si="7"/>
        <v>0</v>
      </c>
      <c r="Q73" s="193">
        <f t="shared" si="7"/>
        <v>0</v>
      </c>
      <c r="R73" s="193">
        <f t="shared" si="7"/>
        <v>0</v>
      </c>
      <c r="S73" s="193">
        <f t="shared" si="7"/>
        <v>0</v>
      </c>
      <c r="T73" s="193">
        <f t="shared" si="7"/>
        <v>0</v>
      </c>
      <c r="U73" s="193">
        <f t="shared" si="7"/>
        <v>0</v>
      </c>
      <c r="V73" s="193">
        <f t="shared" si="7"/>
        <v>0</v>
      </c>
      <c r="W73" s="193">
        <f t="shared" si="7"/>
        <v>0</v>
      </c>
      <c r="X73" s="193">
        <f t="shared" si="7"/>
        <v>0</v>
      </c>
      <c r="Y73" s="193">
        <f t="shared" si="7"/>
        <v>0</v>
      </c>
      <c r="Z73" s="193">
        <f t="shared" si="7"/>
        <v>0</v>
      </c>
      <c r="AA73" s="193">
        <f t="shared" si="7"/>
        <v>0</v>
      </c>
      <c r="AB73" s="193">
        <f t="shared" si="7"/>
        <v>0</v>
      </c>
      <c r="AC73" s="193">
        <f t="shared" si="7"/>
        <v>0</v>
      </c>
      <c r="AD73" s="193">
        <f t="shared" si="7"/>
        <v>0</v>
      </c>
      <c r="AE73" s="193">
        <f t="shared" si="7"/>
        <v>0</v>
      </c>
      <c r="AF73" s="193">
        <f t="shared" si="7"/>
        <v>0</v>
      </c>
      <c r="AG73" s="193">
        <f t="shared" si="7"/>
        <v>0</v>
      </c>
      <c r="AH73" s="193">
        <f t="shared" si="7"/>
        <v>0</v>
      </c>
      <c r="AI73" s="193">
        <f t="shared" si="7"/>
        <v>0</v>
      </c>
      <c r="AJ73" s="193">
        <f t="shared" si="7"/>
        <v>0</v>
      </c>
      <c r="AK73" s="193">
        <f t="shared" si="7"/>
        <v>0</v>
      </c>
    </row>
    <row r="74" spans="2:39" x14ac:dyDescent="0.25">
      <c r="B74" s="251"/>
      <c r="C74" s="229"/>
      <c r="D74" s="229"/>
      <c r="E74" s="229"/>
      <c r="F74" s="229"/>
      <c r="G74" s="229"/>
    </row>
    <row r="75" spans="2:39" ht="14.25" customHeight="1" x14ac:dyDescent="0.25">
      <c r="B75" s="230" t="s">
        <v>207</v>
      </c>
      <c r="C75" s="229"/>
      <c r="D75" s="229"/>
      <c r="E75" s="229"/>
      <c r="F75" s="229"/>
      <c r="G75" s="229"/>
      <c r="AL75" s="2" t="s">
        <v>52</v>
      </c>
      <c r="AM75" s="2" t="s">
        <v>320</v>
      </c>
    </row>
    <row r="76" spans="2:39" ht="14.25" customHeight="1" x14ac:dyDescent="0.25">
      <c r="B76" s="252" t="s">
        <v>132</v>
      </c>
      <c r="C76" s="253"/>
      <c r="D76" s="253"/>
      <c r="E76" s="253"/>
      <c r="F76" s="253"/>
      <c r="G76" s="190">
        <f>SUM(G77:G77)</f>
        <v>0</v>
      </c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235"/>
      <c r="AM76" s="235"/>
    </row>
    <row r="77" spans="2:39" ht="14.25" hidden="1" customHeight="1" outlineLevel="1" x14ac:dyDescent="0.25">
      <c r="B77" s="230"/>
      <c r="C77" s="258" t="str">
        <f>'Sources &amp; Uses'!I53</f>
        <v>Construction lender</v>
      </c>
      <c r="D77" s="259"/>
      <c r="E77" s="259"/>
      <c r="F77" s="259"/>
      <c r="G77" s="260">
        <f>'Sources &amp; Uses'!N53</f>
        <v>0</v>
      </c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115">
        <f>SUM(H77:AK77)</f>
        <v>0</v>
      </c>
      <c r="AM77" s="115">
        <f>G77-AL77</f>
        <v>0</v>
      </c>
    </row>
    <row r="78" spans="2:39" ht="14.25" customHeight="1" collapsed="1" x14ac:dyDescent="0.25">
      <c r="B78" s="252" t="str">
        <f>'Sources &amp; Uses'!I33</f>
        <v>Subordinate/Soft Debt</v>
      </c>
      <c r="C78" s="261"/>
      <c r="D78" s="261"/>
      <c r="E78" s="261"/>
      <c r="F78" s="261"/>
      <c r="G78" s="262">
        <f>SUM(G79:G81)</f>
        <v>0</v>
      </c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235"/>
      <c r="AM78" s="235"/>
    </row>
    <row r="79" spans="2:39" ht="14.25" hidden="1" customHeight="1" outlineLevel="1" x14ac:dyDescent="0.25">
      <c r="B79" s="230"/>
      <c r="C79" s="258" t="str">
        <f>'Sources &amp; Uses'!I34</f>
        <v>-</v>
      </c>
      <c r="D79" s="259"/>
      <c r="E79" s="259"/>
      <c r="F79" s="259"/>
      <c r="G79" s="260">
        <f>'Sources &amp; Uses'!L34</f>
        <v>0</v>
      </c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115">
        <f>SUM(H79:AK79)</f>
        <v>0</v>
      </c>
      <c r="AM79" s="115">
        <f>G79-AL79</f>
        <v>0</v>
      </c>
    </row>
    <row r="80" spans="2:39" ht="14.25" hidden="1" customHeight="1" outlineLevel="1" x14ac:dyDescent="0.25">
      <c r="B80" s="230"/>
      <c r="C80" s="258" t="str">
        <f>'Sources &amp; Uses'!I35</f>
        <v>-</v>
      </c>
      <c r="D80" s="259"/>
      <c r="E80" s="259"/>
      <c r="F80" s="259"/>
      <c r="G80" s="260">
        <f>'Sources &amp; Uses'!L35</f>
        <v>0</v>
      </c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115">
        <f>SUM(H80:AK80)</f>
        <v>0</v>
      </c>
      <c r="AM80" s="115">
        <f>G80-AL80</f>
        <v>0</v>
      </c>
    </row>
    <row r="81" spans="1:39" ht="14.25" hidden="1" customHeight="1" outlineLevel="1" x14ac:dyDescent="0.25">
      <c r="B81" s="146"/>
      <c r="C81" s="258" t="str">
        <f>'Sources &amp; Uses'!I36</f>
        <v>-</v>
      </c>
      <c r="D81" s="259"/>
      <c r="E81" s="259"/>
      <c r="F81" s="259"/>
      <c r="G81" s="260">
        <f>'Sources &amp; Uses'!L36</f>
        <v>0</v>
      </c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89"/>
      <c r="AL81" s="115">
        <f>SUM(H81:AK81)</f>
        <v>0</v>
      </c>
      <c r="AM81" s="115">
        <f>G81-AL81</f>
        <v>0</v>
      </c>
    </row>
    <row r="82" spans="1:39" ht="14.25" customHeight="1" collapsed="1" x14ac:dyDescent="0.25">
      <c r="B82" s="231" t="s">
        <v>398</v>
      </c>
      <c r="C82" s="263"/>
      <c r="D82" s="264"/>
      <c r="E82" s="264"/>
      <c r="F82" s="264"/>
      <c r="G82" s="262">
        <f>SUM(G83:G86)</f>
        <v>0</v>
      </c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235"/>
      <c r="AM82" s="235"/>
    </row>
    <row r="83" spans="1:39" ht="14.25" hidden="1" customHeight="1" outlineLevel="1" x14ac:dyDescent="0.25">
      <c r="B83" s="146"/>
      <c r="C83" s="258" t="str">
        <f>'Sources &amp; Uses'!I41</f>
        <v>Tax Credit Equity</v>
      </c>
      <c r="D83" s="259"/>
      <c r="E83" s="259"/>
      <c r="F83" s="259"/>
      <c r="G83" s="265">
        <f>'Sources &amp; Uses'!L41</f>
        <v>0</v>
      </c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115">
        <f>SUM(H83:AK83)</f>
        <v>0</v>
      </c>
      <c r="AM83" s="115">
        <f>G83-AL83</f>
        <v>0</v>
      </c>
    </row>
    <row r="84" spans="1:39" ht="14.25" hidden="1" customHeight="1" outlineLevel="1" x14ac:dyDescent="0.25">
      <c r="B84" s="146"/>
      <c r="C84" s="258" t="str">
        <f>'Sources &amp; Uses'!I42</f>
        <v>Cash Equity</v>
      </c>
      <c r="D84" s="259"/>
      <c r="E84" s="259"/>
      <c r="F84" s="259"/>
      <c r="G84" s="265">
        <f>'Sources &amp; Uses'!L42</f>
        <v>0</v>
      </c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115">
        <f>SUM(H84:AK84)</f>
        <v>0</v>
      </c>
      <c r="AM84" s="115">
        <f>G84-AL84</f>
        <v>0</v>
      </c>
    </row>
    <row r="85" spans="1:39" ht="14.25" hidden="1" customHeight="1" outlineLevel="1" x14ac:dyDescent="0.25">
      <c r="B85" s="146"/>
      <c r="C85" s="258" t="str">
        <f>'Sources &amp; Uses'!I43</f>
        <v>Deferred Developer Fee</v>
      </c>
      <c r="D85" s="259"/>
      <c r="E85" s="259"/>
      <c r="F85" s="259"/>
      <c r="G85" s="265">
        <f>'Sources &amp; Uses'!L43</f>
        <v>0</v>
      </c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115">
        <f>SUM(H85:AK85)</f>
        <v>0</v>
      </c>
      <c r="AM85" s="115">
        <f>G85-AL85</f>
        <v>0</v>
      </c>
    </row>
    <row r="86" spans="1:39" ht="14.25" hidden="1" customHeight="1" outlineLevel="1" thickBot="1" x14ac:dyDescent="0.3">
      <c r="B86" s="156"/>
      <c r="C86" s="266" t="str">
        <f>'Sources &amp; Uses'!I44</f>
        <v>Other:</v>
      </c>
      <c r="D86" s="266" t="s">
        <v>514</v>
      </c>
      <c r="E86" s="267"/>
      <c r="F86" s="267"/>
      <c r="G86" s="268">
        <f>'Sources &amp; Uses'!L44</f>
        <v>0</v>
      </c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47">
        <f>SUM(H86:AK86)</f>
        <v>0</v>
      </c>
      <c r="AM86" s="247">
        <f>G86-AL86</f>
        <v>0</v>
      </c>
    </row>
    <row r="87" spans="1:39" collapsed="1" x14ac:dyDescent="0.25">
      <c r="B87" s="248" t="s">
        <v>474</v>
      </c>
      <c r="C87" s="254"/>
      <c r="D87" s="254"/>
      <c r="E87" s="254"/>
      <c r="F87" s="254"/>
      <c r="G87" s="80">
        <f>SUM(G76,G78,G82)</f>
        <v>0</v>
      </c>
      <c r="H87" s="80">
        <f>SUM(H77:H86)</f>
        <v>0</v>
      </c>
      <c r="I87" s="80">
        <f t="shared" ref="I87:AK87" si="8">SUM(I77:I86)</f>
        <v>0</v>
      </c>
      <c r="J87" s="80">
        <f t="shared" si="8"/>
        <v>0</v>
      </c>
      <c r="K87" s="80">
        <f t="shared" si="8"/>
        <v>0</v>
      </c>
      <c r="L87" s="80">
        <f t="shared" si="8"/>
        <v>0</v>
      </c>
      <c r="M87" s="80">
        <f t="shared" si="8"/>
        <v>0</v>
      </c>
      <c r="N87" s="80">
        <f t="shared" si="8"/>
        <v>0</v>
      </c>
      <c r="O87" s="80">
        <f t="shared" si="8"/>
        <v>0</v>
      </c>
      <c r="P87" s="80">
        <f t="shared" si="8"/>
        <v>0</v>
      </c>
      <c r="Q87" s="80">
        <f t="shared" si="8"/>
        <v>0</v>
      </c>
      <c r="R87" s="80">
        <f t="shared" si="8"/>
        <v>0</v>
      </c>
      <c r="S87" s="80">
        <f t="shared" si="8"/>
        <v>0</v>
      </c>
      <c r="T87" s="80">
        <f t="shared" si="8"/>
        <v>0</v>
      </c>
      <c r="U87" s="80">
        <f t="shared" si="8"/>
        <v>0</v>
      </c>
      <c r="V87" s="80">
        <f t="shared" si="8"/>
        <v>0</v>
      </c>
      <c r="W87" s="80">
        <f t="shared" si="8"/>
        <v>0</v>
      </c>
      <c r="X87" s="80">
        <f t="shared" si="8"/>
        <v>0</v>
      </c>
      <c r="Y87" s="80">
        <f t="shared" si="8"/>
        <v>0</v>
      </c>
      <c r="Z87" s="80">
        <f t="shared" si="8"/>
        <v>0</v>
      </c>
      <c r="AA87" s="80">
        <f t="shared" si="8"/>
        <v>0</v>
      </c>
      <c r="AB87" s="80">
        <f t="shared" si="8"/>
        <v>0</v>
      </c>
      <c r="AC87" s="80">
        <f t="shared" si="8"/>
        <v>0</v>
      </c>
      <c r="AD87" s="80">
        <f t="shared" si="8"/>
        <v>0</v>
      </c>
      <c r="AE87" s="80">
        <f t="shared" si="8"/>
        <v>0</v>
      </c>
      <c r="AF87" s="80">
        <f t="shared" si="8"/>
        <v>0</v>
      </c>
      <c r="AG87" s="80">
        <f t="shared" si="8"/>
        <v>0</v>
      </c>
      <c r="AH87" s="80">
        <f t="shared" si="8"/>
        <v>0</v>
      </c>
      <c r="AI87" s="80">
        <f t="shared" si="8"/>
        <v>0</v>
      </c>
      <c r="AJ87" s="80">
        <f t="shared" si="8"/>
        <v>0</v>
      </c>
      <c r="AK87" s="80">
        <f t="shared" si="8"/>
        <v>0</v>
      </c>
      <c r="AL87" s="115">
        <f>SUM(H87:AK87)</f>
        <v>0</v>
      </c>
      <c r="AM87" s="115">
        <f>SUM(AM76:AM86)</f>
        <v>0</v>
      </c>
    </row>
    <row r="88" spans="1:39" x14ac:dyDescent="0.25">
      <c r="B88" s="250" t="s">
        <v>319</v>
      </c>
      <c r="C88" s="192"/>
      <c r="D88" s="192"/>
      <c r="E88" s="192"/>
      <c r="F88" s="192"/>
      <c r="G88" s="192"/>
      <c r="H88" s="193">
        <f>H87</f>
        <v>0</v>
      </c>
      <c r="I88" s="193">
        <f t="shared" ref="I88:AK88" si="9">H88+I87</f>
        <v>0</v>
      </c>
      <c r="J88" s="193">
        <f t="shared" si="9"/>
        <v>0</v>
      </c>
      <c r="K88" s="193">
        <f t="shared" si="9"/>
        <v>0</v>
      </c>
      <c r="L88" s="193">
        <f t="shared" si="9"/>
        <v>0</v>
      </c>
      <c r="M88" s="193">
        <f t="shared" si="9"/>
        <v>0</v>
      </c>
      <c r="N88" s="193">
        <f t="shared" si="9"/>
        <v>0</v>
      </c>
      <c r="O88" s="193">
        <f t="shared" si="9"/>
        <v>0</v>
      </c>
      <c r="P88" s="193">
        <f t="shared" si="9"/>
        <v>0</v>
      </c>
      <c r="Q88" s="193">
        <f t="shared" si="9"/>
        <v>0</v>
      </c>
      <c r="R88" s="193">
        <f t="shared" si="9"/>
        <v>0</v>
      </c>
      <c r="S88" s="193">
        <f t="shared" si="9"/>
        <v>0</v>
      </c>
      <c r="T88" s="193">
        <f t="shared" si="9"/>
        <v>0</v>
      </c>
      <c r="U88" s="193">
        <f t="shared" si="9"/>
        <v>0</v>
      </c>
      <c r="V88" s="193">
        <f t="shared" si="9"/>
        <v>0</v>
      </c>
      <c r="W88" s="193">
        <f t="shared" si="9"/>
        <v>0</v>
      </c>
      <c r="X88" s="193">
        <f t="shared" si="9"/>
        <v>0</v>
      </c>
      <c r="Y88" s="193">
        <f t="shared" si="9"/>
        <v>0</v>
      </c>
      <c r="Z88" s="193">
        <f t="shared" si="9"/>
        <v>0</v>
      </c>
      <c r="AA88" s="193">
        <f t="shared" si="9"/>
        <v>0</v>
      </c>
      <c r="AB88" s="193">
        <f t="shared" si="9"/>
        <v>0</v>
      </c>
      <c r="AC88" s="193">
        <f t="shared" si="9"/>
        <v>0</v>
      </c>
      <c r="AD88" s="193">
        <f t="shared" si="9"/>
        <v>0</v>
      </c>
      <c r="AE88" s="193">
        <f t="shared" si="9"/>
        <v>0</v>
      </c>
      <c r="AF88" s="193">
        <f t="shared" si="9"/>
        <v>0</v>
      </c>
      <c r="AG88" s="193">
        <f t="shared" si="9"/>
        <v>0</v>
      </c>
      <c r="AH88" s="193">
        <f t="shared" si="9"/>
        <v>0</v>
      </c>
      <c r="AI88" s="193">
        <f t="shared" si="9"/>
        <v>0</v>
      </c>
      <c r="AJ88" s="193">
        <f t="shared" si="9"/>
        <v>0</v>
      </c>
      <c r="AK88" s="193">
        <f t="shared" si="9"/>
        <v>0</v>
      </c>
    </row>
    <row r="89" spans="1:39" x14ac:dyDescent="0.25">
      <c r="A89" s="3"/>
      <c r="B89" s="255"/>
      <c r="H89" s="3"/>
    </row>
    <row r="90" spans="1:39" x14ac:dyDescent="0.25">
      <c r="B90" s="85" t="s">
        <v>321</v>
      </c>
      <c r="C90" s="254"/>
      <c r="D90" s="254"/>
      <c r="E90" s="254"/>
      <c r="F90" s="254"/>
      <c r="G90" s="256">
        <f t="shared" ref="G90:AL90" si="10">G72-G87</f>
        <v>0</v>
      </c>
      <c r="H90" s="256">
        <f t="shared" si="10"/>
        <v>0</v>
      </c>
      <c r="I90" s="256">
        <f t="shared" si="10"/>
        <v>0</v>
      </c>
      <c r="J90" s="256">
        <f t="shared" si="10"/>
        <v>0</v>
      </c>
      <c r="K90" s="256">
        <f t="shared" si="10"/>
        <v>0</v>
      </c>
      <c r="L90" s="256">
        <f t="shared" si="10"/>
        <v>0</v>
      </c>
      <c r="M90" s="256">
        <f t="shared" si="10"/>
        <v>0</v>
      </c>
      <c r="N90" s="256">
        <f t="shared" si="10"/>
        <v>0</v>
      </c>
      <c r="O90" s="256">
        <f t="shared" si="10"/>
        <v>0</v>
      </c>
      <c r="P90" s="256">
        <f t="shared" si="10"/>
        <v>0</v>
      </c>
      <c r="Q90" s="256">
        <f t="shared" si="10"/>
        <v>0</v>
      </c>
      <c r="R90" s="256">
        <f t="shared" si="10"/>
        <v>0</v>
      </c>
      <c r="S90" s="256">
        <f t="shared" si="10"/>
        <v>0</v>
      </c>
      <c r="T90" s="256">
        <f t="shared" si="10"/>
        <v>0</v>
      </c>
      <c r="U90" s="256">
        <f t="shared" si="10"/>
        <v>0</v>
      </c>
      <c r="V90" s="256">
        <f t="shared" si="10"/>
        <v>0</v>
      </c>
      <c r="W90" s="256">
        <f t="shared" si="10"/>
        <v>0</v>
      </c>
      <c r="X90" s="256">
        <f t="shared" si="10"/>
        <v>0</v>
      </c>
      <c r="Y90" s="256">
        <f t="shared" si="10"/>
        <v>0</v>
      </c>
      <c r="Z90" s="256">
        <f t="shared" si="10"/>
        <v>0</v>
      </c>
      <c r="AA90" s="256">
        <f t="shared" si="10"/>
        <v>0</v>
      </c>
      <c r="AB90" s="256">
        <f t="shared" si="10"/>
        <v>0</v>
      </c>
      <c r="AC90" s="256">
        <f t="shared" si="10"/>
        <v>0</v>
      </c>
      <c r="AD90" s="256">
        <f t="shared" si="10"/>
        <v>0</v>
      </c>
      <c r="AE90" s="256">
        <f t="shared" si="10"/>
        <v>0</v>
      </c>
      <c r="AF90" s="256">
        <f t="shared" si="10"/>
        <v>0</v>
      </c>
      <c r="AG90" s="256">
        <f t="shared" si="10"/>
        <v>0</v>
      </c>
      <c r="AH90" s="256">
        <f t="shared" si="10"/>
        <v>0</v>
      </c>
      <c r="AI90" s="256">
        <f t="shared" si="10"/>
        <v>0</v>
      </c>
      <c r="AJ90" s="256">
        <f t="shared" si="10"/>
        <v>0</v>
      </c>
      <c r="AK90" s="256">
        <f t="shared" si="10"/>
        <v>0</v>
      </c>
      <c r="AL90" s="80">
        <f t="shared" si="10"/>
        <v>0</v>
      </c>
      <c r="AM90" s="115"/>
    </row>
    <row r="91" spans="1:39" x14ac:dyDescent="0.25">
      <c r="B91" s="85" t="s">
        <v>322</v>
      </c>
      <c r="C91" s="254"/>
      <c r="D91" s="254"/>
      <c r="E91" s="254"/>
      <c r="F91" s="254"/>
      <c r="G91" s="254"/>
      <c r="H91" s="256">
        <f t="shared" ref="H91:AK91" si="11">H73-H88</f>
        <v>0</v>
      </c>
      <c r="I91" s="256">
        <f t="shared" si="11"/>
        <v>0</v>
      </c>
      <c r="J91" s="256">
        <f t="shared" si="11"/>
        <v>0</v>
      </c>
      <c r="K91" s="256">
        <f t="shared" si="11"/>
        <v>0</v>
      </c>
      <c r="L91" s="256">
        <f t="shared" si="11"/>
        <v>0</v>
      </c>
      <c r="M91" s="256">
        <f t="shared" si="11"/>
        <v>0</v>
      </c>
      <c r="N91" s="256">
        <f t="shared" si="11"/>
        <v>0</v>
      </c>
      <c r="O91" s="256">
        <f t="shared" si="11"/>
        <v>0</v>
      </c>
      <c r="P91" s="256">
        <f t="shared" si="11"/>
        <v>0</v>
      </c>
      <c r="Q91" s="256">
        <f t="shared" si="11"/>
        <v>0</v>
      </c>
      <c r="R91" s="256">
        <f t="shared" si="11"/>
        <v>0</v>
      </c>
      <c r="S91" s="256">
        <f t="shared" si="11"/>
        <v>0</v>
      </c>
      <c r="T91" s="256">
        <f t="shared" si="11"/>
        <v>0</v>
      </c>
      <c r="U91" s="256">
        <f t="shared" si="11"/>
        <v>0</v>
      </c>
      <c r="V91" s="256">
        <f t="shared" si="11"/>
        <v>0</v>
      </c>
      <c r="W91" s="256">
        <f t="shared" si="11"/>
        <v>0</v>
      </c>
      <c r="X91" s="256">
        <f t="shared" si="11"/>
        <v>0</v>
      </c>
      <c r="Y91" s="256">
        <f t="shared" si="11"/>
        <v>0</v>
      </c>
      <c r="Z91" s="256">
        <f t="shared" si="11"/>
        <v>0</v>
      </c>
      <c r="AA91" s="256">
        <f t="shared" si="11"/>
        <v>0</v>
      </c>
      <c r="AB91" s="256">
        <f t="shared" si="11"/>
        <v>0</v>
      </c>
      <c r="AC91" s="256">
        <f t="shared" si="11"/>
        <v>0</v>
      </c>
      <c r="AD91" s="256">
        <f t="shared" si="11"/>
        <v>0</v>
      </c>
      <c r="AE91" s="256">
        <f t="shared" si="11"/>
        <v>0</v>
      </c>
      <c r="AF91" s="256">
        <f t="shared" si="11"/>
        <v>0</v>
      </c>
      <c r="AG91" s="256">
        <f t="shared" si="11"/>
        <v>0</v>
      </c>
      <c r="AH91" s="256">
        <f t="shared" si="11"/>
        <v>0</v>
      </c>
      <c r="AI91" s="256">
        <f t="shared" si="11"/>
        <v>0</v>
      </c>
      <c r="AJ91" s="256">
        <f t="shared" si="11"/>
        <v>0</v>
      </c>
      <c r="AK91" s="256">
        <f t="shared" si="11"/>
        <v>0</v>
      </c>
      <c r="AL91" s="80">
        <f>AK91</f>
        <v>0</v>
      </c>
      <c r="AM91" s="115"/>
    </row>
    <row r="94" spans="1:39" x14ac:dyDescent="0.25">
      <c r="B94" s="257" t="s">
        <v>326</v>
      </c>
      <c r="C94" s="229"/>
      <c r="D94" s="229"/>
      <c r="E94" s="229"/>
      <c r="F94" s="229"/>
      <c r="G94" s="137">
        <f>'Sources &amp; Uses'!N53</f>
        <v>0</v>
      </c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E94" s="289"/>
      <c r="AF94" s="289"/>
      <c r="AG94" s="289"/>
      <c r="AH94" s="289"/>
      <c r="AI94" s="289"/>
      <c r="AJ94" s="289"/>
      <c r="AK94" s="289"/>
      <c r="AL94" s="115">
        <f>SUM(H94:AK94)</f>
        <v>0</v>
      </c>
    </row>
    <row r="95" spans="1:39" x14ac:dyDescent="0.25">
      <c r="B95" s="257" t="s">
        <v>325</v>
      </c>
      <c r="C95" s="229"/>
      <c r="D95" s="229"/>
      <c r="E95" s="229"/>
      <c r="F95" s="229"/>
      <c r="G95" s="229"/>
      <c r="H95" s="115">
        <f>H94</f>
        <v>0</v>
      </c>
      <c r="I95" s="115">
        <f>I94+H95</f>
        <v>0</v>
      </c>
      <c r="J95" s="115">
        <f t="shared" ref="J95:AK95" si="12">J94+I95</f>
        <v>0</v>
      </c>
      <c r="K95" s="115">
        <f t="shared" si="12"/>
        <v>0</v>
      </c>
      <c r="L95" s="115">
        <f t="shared" si="12"/>
        <v>0</v>
      </c>
      <c r="M95" s="115">
        <f t="shared" si="12"/>
        <v>0</v>
      </c>
      <c r="N95" s="115">
        <f t="shared" si="12"/>
        <v>0</v>
      </c>
      <c r="O95" s="115">
        <f t="shared" si="12"/>
        <v>0</v>
      </c>
      <c r="P95" s="115">
        <f t="shared" si="12"/>
        <v>0</v>
      </c>
      <c r="Q95" s="115">
        <f t="shared" si="12"/>
        <v>0</v>
      </c>
      <c r="R95" s="115">
        <f t="shared" si="12"/>
        <v>0</v>
      </c>
      <c r="S95" s="115">
        <f t="shared" si="12"/>
        <v>0</v>
      </c>
      <c r="T95" s="115">
        <f t="shared" si="12"/>
        <v>0</v>
      </c>
      <c r="U95" s="115">
        <f t="shared" si="12"/>
        <v>0</v>
      </c>
      <c r="V95" s="115">
        <f t="shared" si="12"/>
        <v>0</v>
      </c>
      <c r="W95" s="115">
        <f t="shared" si="12"/>
        <v>0</v>
      </c>
      <c r="X95" s="115">
        <f t="shared" si="12"/>
        <v>0</v>
      </c>
      <c r="Y95" s="115">
        <f t="shared" si="12"/>
        <v>0</v>
      </c>
      <c r="Z95" s="115">
        <f t="shared" si="12"/>
        <v>0</v>
      </c>
      <c r="AA95" s="115">
        <f t="shared" si="12"/>
        <v>0</v>
      </c>
      <c r="AB95" s="115">
        <f t="shared" si="12"/>
        <v>0</v>
      </c>
      <c r="AC95" s="115">
        <f t="shared" si="12"/>
        <v>0</v>
      </c>
      <c r="AD95" s="115">
        <f t="shared" si="12"/>
        <v>0</v>
      </c>
      <c r="AE95" s="115">
        <f t="shared" si="12"/>
        <v>0</v>
      </c>
      <c r="AF95" s="115">
        <f t="shared" si="12"/>
        <v>0</v>
      </c>
      <c r="AG95" s="115">
        <f t="shared" si="12"/>
        <v>0</v>
      </c>
      <c r="AH95" s="115">
        <f t="shared" si="12"/>
        <v>0</v>
      </c>
      <c r="AI95" s="115">
        <f t="shared" si="12"/>
        <v>0</v>
      </c>
      <c r="AJ95" s="115">
        <f t="shared" si="12"/>
        <v>0</v>
      </c>
      <c r="AK95" s="115">
        <f t="shared" si="12"/>
        <v>0</v>
      </c>
      <c r="AL95" s="115"/>
    </row>
    <row r="97" spans="2:37" x14ac:dyDescent="0.25">
      <c r="B97" s="2" t="s">
        <v>323</v>
      </c>
      <c r="H97" s="46">
        <f>IFERROR(H95/$G$87,0)</f>
        <v>0</v>
      </c>
      <c r="I97" s="46">
        <f t="shared" ref="I97:AK97" si="13">IFERROR(I95/$G$87,0)</f>
        <v>0</v>
      </c>
      <c r="J97" s="46">
        <f t="shared" si="13"/>
        <v>0</v>
      </c>
      <c r="K97" s="46">
        <f t="shared" si="13"/>
        <v>0</v>
      </c>
      <c r="L97" s="46">
        <f t="shared" si="13"/>
        <v>0</v>
      </c>
      <c r="M97" s="46">
        <f t="shared" si="13"/>
        <v>0</v>
      </c>
      <c r="N97" s="46">
        <f t="shared" si="13"/>
        <v>0</v>
      </c>
      <c r="O97" s="46">
        <f t="shared" si="13"/>
        <v>0</v>
      </c>
      <c r="P97" s="46">
        <f t="shared" si="13"/>
        <v>0</v>
      </c>
      <c r="Q97" s="46">
        <f t="shared" si="13"/>
        <v>0</v>
      </c>
      <c r="R97" s="46">
        <f t="shared" si="13"/>
        <v>0</v>
      </c>
      <c r="S97" s="46">
        <f t="shared" si="13"/>
        <v>0</v>
      </c>
      <c r="T97" s="46">
        <f t="shared" si="13"/>
        <v>0</v>
      </c>
      <c r="U97" s="46">
        <f t="shared" si="13"/>
        <v>0</v>
      </c>
      <c r="V97" s="46">
        <f t="shared" si="13"/>
        <v>0</v>
      </c>
      <c r="W97" s="46">
        <f t="shared" si="13"/>
        <v>0</v>
      </c>
      <c r="X97" s="46">
        <f t="shared" si="13"/>
        <v>0</v>
      </c>
      <c r="Y97" s="46">
        <f t="shared" si="13"/>
        <v>0</v>
      </c>
      <c r="Z97" s="46">
        <f t="shared" si="13"/>
        <v>0</v>
      </c>
      <c r="AA97" s="46">
        <f t="shared" si="13"/>
        <v>0</v>
      </c>
      <c r="AB97" s="46">
        <f t="shared" si="13"/>
        <v>0</v>
      </c>
      <c r="AC97" s="46">
        <f t="shared" si="13"/>
        <v>0</v>
      </c>
      <c r="AD97" s="46">
        <f t="shared" si="13"/>
        <v>0</v>
      </c>
      <c r="AE97" s="46">
        <f t="shared" si="13"/>
        <v>0</v>
      </c>
      <c r="AF97" s="46">
        <f t="shared" si="13"/>
        <v>0</v>
      </c>
      <c r="AG97" s="46">
        <f t="shared" si="13"/>
        <v>0</v>
      </c>
      <c r="AH97" s="46">
        <f t="shared" si="13"/>
        <v>0</v>
      </c>
      <c r="AI97" s="46">
        <f t="shared" si="13"/>
        <v>0</v>
      </c>
      <c r="AJ97" s="46">
        <f t="shared" si="13"/>
        <v>0</v>
      </c>
      <c r="AK97" s="46">
        <f t="shared" si="13"/>
        <v>0</v>
      </c>
    </row>
    <row r="98" spans="2:37" x14ac:dyDescent="0.25">
      <c r="H98" s="146" t="str">
        <f>IF(H97&lt;=50%,"Out of Range","Within Range")</f>
        <v>Out of Range</v>
      </c>
      <c r="I98" s="146" t="str">
        <f t="shared" ref="I98:AK98" si="14">IF(I97&lt;=50%,"Out of Range","Within Range")</f>
        <v>Out of Range</v>
      </c>
      <c r="J98" s="146" t="str">
        <f t="shared" si="14"/>
        <v>Out of Range</v>
      </c>
      <c r="K98" s="146" t="str">
        <f t="shared" si="14"/>
        <v>Out of Range</v>
      </c>
      <c r="L98" s="146" t="str">
        <f t="shared" si="14"/>
        <v>Out of Range</v>
      </c>
      <c r="M98" s="146" t="str">
        <f t="shared" si="14"/>
        <v>Out of Range</v>
      </c>
      <c r="N98" s="146" t="str">
        <f t="shared" si="14"/>
        <v>Out of Range</v>
      </c>
      <c r="O98" s="146" t="str">
        <f t="shared" si="14"/>
        <v>Out of Range</v>
      </c>
      <c r="P98" s="146" t="str">
        <f t="shared" si="14"/>
        <v>Out of Range</v>
      </c>
      <c r="Q98" s="146" t="str">
        <f t="shared" si="14"/>
        <v>Out of Range</v>
      </c>
      <c r="R98" s="146" t="str">
        <f t="shared" si="14"/>
        <v>Out of Range</v>
      </c>
      <c r="S98" s="146" t="str">
        <f t="shared" si="14"/>
        <v>Out of Range</v>
      </c>
      <c r="T98" s="146" t="str">
        <f t="shared" si="14"/>
        <v>Out of Range</v>
      </c>
      <c r="U98" s="146" t="str">
        <f t="shared" si="14"/>
        <v>Out of Range</v>
      </c>
      <c r="V98" s="146" t="str">
        <f t="shared" si="14"/>
        <v>Out of Range</v>
      </c>
      <c r="W98" s="146" t="str">
        <f t="shared" si="14"/>
        <v>Out of Range</v>
      </c>
      <c r="X98" s="146" t="str">
        <f t="shared" si="14"/>
        <v>Out of Range</v>
      </c>
      <c r="Y98" s="146" t="str">
        <f t="shared" si="14"/>
        <v>Out of Range</v>
      </c>
      <c r="Z98" s="146" t="str">
        <f t="shared" si="14"/>
        <v>Out of Range</v>
      </c>
      <c r="AA98" s="146" t="str">
        <f t="shared" si="14"/>
        <v>Out of Range</v>
      </c>
      <c r="AB98" s="146" t="str">
        <f t="shared" si="14"/>
        <v>Out of Range</v>
      </c>
      <c r="AC98" s="146" t="str">
        <f t="shared" si="14"/>
        <v>Out of Range</v>
      </c>
      <c r="AD98" s="146" t="str">
        <f t="shared" si="14"/>
        <v>Out of Range</v>
      </c>
      <c r="AE98" s="146" t="str">
        <f t="shared" si="14"/>
        <v>Out of Range</v>
      </c>
      <c r="AF98" s="146" t="str">
        <f t="shared" si="14"/>
        <v>Out of Range</v>
      </c>
      <c r="AG98" s="146" t="str">
        <f t="shared" si="14"/>
        <v>Out of Range</v>
      </c>
      <c r="AH98" s="146" t="str">
        <f t="shared" si="14"/>
        <v>Out of Range</v>
      </c>
      <c r="AI98" s="146" t="str">
        <f t="shared" si="14"/>
        <v>Out of Range</v>
      </c>
      <c r="AJ98" s="146" t="str">
        <f t="shared" si="14"/>
        <v>Out of Range</v>
      </c>
      <c r="AK98" s="146" t="str">
        <f t="shared" si="14"/>
        <v>Out of Range</v>
      </c>
    </row>
  </sheetData>
  <sheetProtection algorithmName="SHA-512" hashValue="g64qBXpobRPsgs51FK2vFmJN5OiIZOTRSjtYc+4p7dowheR5kCtx58awfr1nWnkXfo69BRk5IDSiIbwFbOVJKQ==" saltValue="i4VTvZxB4EsXg/5/6yFa2A==" spinCount="100000" sheet="1" objects="1" scenarios="1"/>
  <mergeCells count="63">
    <mergeCell ref="C51:E51"/>
    <mergeCell ref="C52:E52"/>
    <mergeCell ref="C53:E53"/>
    <mergeCell ref="C63:D63"/>
    <mergeCell ref="C71:D71"/>
    <mergeCell ref="C59:E59"/>
    <mergeCell ref="C60:E60"/>
    <mergeCell ref="C61:E61"/>
    <mergeCell ref="C62:E62"/>
    <mergeCell ref="C54:E54"/>
    <mergeCell ref="C55:E55"/>
    <mergeCell ref="C56:E56"/>
    <mergeCell ref="C57:E57"/>
    <mergeCell ref="C58:E58"/>
    <mergeCell ref="C69:E69"/>
    <mergeCell ref="C64:E64"/>
    <mergeCell ref="C46:E46"/>
    <mergeCell ref="C47:E47"/>
    <mergeCell ref="C48:E48"/>
    <mergeCell ref="C49:E49"/>
    <mergeCell ref="C50:E50"/>
    <mergeCell ref="C41:E41"/>
    <mergeCell ref="C42:E42"/>
    <mergeCell ref="C43:E43"/>
    <mergeCell ref="C44:E44"/>
    <mergeCell ref="C45:E45"/>
    <mergeCell ref="C36:E36"/>
    <mergeCell ref="C37:E37"/>
    <mergeCell ref="C38:E38"/>
    <mergeCell ref="C39:E39"/>
    <mergeCell ref="C40:E40"/>
    <mergeCell ref="C30:E30"/>
    <mergeCell ref="C31:E31"/>
    <mergeCell ref="C35:D35"/>
    <mergeCell ref="C32:E32"/>
    <mergeCell ref="C33:E33"/>
    <mergeCell ref="C34:E34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65:E65"/>
    <mergeCell ref="C66:E66"/>
    <mergeCell ref="C67:E67"/>
    <mergeCell ref="C68:E68"/>
    <mergeCell ref="H1:L1"/>
    <mergeCell ref="I3:L3"/>
    <mergeCell ref="I4:L4"/>
    <mergeCell ref="I5:L5"/>
    <mergeCell ref="I2:L2"/>
    <mergeCell ref="C12:E12"/>
    <mergeCell ref="C13:E13"/>
    <mergeCell ref="C14:E14"/>
    <mergeCell ref="C16:E16"/>
    <mergeCell ref="C17:E17"/>
    <mergeCell ref="C18:E18"/>
    <mergeCell ref="C19:E19"/>
  </mergeCells>
  <conditionalFormatting sqref="H98">
    <cfRule type="cellIs" dxfId="12" priority="3" operator="equal">
      <formula>"Within Range"</formula>
    </cfRule>
    <cfRule type="cellIs" dxfId="11" priority="4" operator="equal">
      <formula>"Out of Range"</formula>
    </cfRule>
  </conditionalFormatting>
  <conditionalFormatting sqref="I98:AK98">
    <cfRule type="cellIs" dxfId="10" priority="1" operator="equal">
      <formula>"Within Range"</formula>
    </cfRule>
    <cfRule type="cellIs" dxfId="9" priority="2" operator="equal">
      <formula>"Out of Range"</formula>
    </cfRule>
  </conditionalFormatting>
  <pageMargins left="0.7" right="0.7" top="0.75" bottom="0.75" header="0.3" footer="0.3"/>
  <pageSetup paperSize="17" scale="2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zoomScale="115" zoomScaleNormal="115" zoomScaleSheetLayoutView="90" zoomScalePageLayoutView="130" workbookViewId="0">
      <selection activeCell="H13" sqref="H13"/>
    </sheetView>
  </sheetViews>
  <sheetFormatPr defaultColWidth="8.85546875" defaultRowHeight="15" x14ac:dyDescent="0.25"/>
  <cols>
    <col min="1" max="1" width="8.85546875" style="1"/>
    <col min="2" max="2" width="17.42578125" style="1" customWidth="1"/>
    <col min="3" max="3" width="8.85546875" style="1"/>
    <col min="4" max="4" width="13.7109375" style="1" customWidth="1"/>
    <col min="5" max="5" width="11.42578125" style="1" customWidth="1"/>
    <col min="6" max="6" width="16.85546875" style="1" customWidth="1"/>
    <col min="7" max="7" width="19.28515625" style="1" customWidth="1"/>
    <col min="8" max="8" width="17.42578125" style="1" customWidth="1"/>
    <col min="9" max="9" width="13.42578125" style="1" customWidth="1"/>
    <col min="10" max="10" width="16.42578125" style="1" customWidth="1"/>
    <col min="11" max="11" width="10.42578125" style="1" customWidth="1"/>
    <col min="12" max="12" width="13.85546875" style="1" customWidth="1"/>
    <col min="13" max="16384" width="8.85546875" style="1"/>
  </cols>
  <sheetData>
    <row r="1" spans="1:8" ht="18.75" x14ac:dyDescent="0.3">
      <c r="A1" s="27" t="s">
        <v>215</v>
      </c>
    </row>
    <row r="2" spans="1:8" x14ac:dyDescent="0.25">
      <c r="A2" s="26" t="s">
        <v>216</v>
      </c>
    </row>
    <row r="3" spans="1:8" x14ac:dyDescent="0.25">
      <c r="A3" s="26" t="s">
        <v>82</v>
      </c>
    </row>
    <row r="4" spans="1:8" ht="15.75" thickBot="1" x14ac:dyDescent="0.3"/>
    <row r="5" spans="1:8" ht="15.75" thickBot="1" x14ac:dyDescent="0.3">
      <c r="B5" s="586" t="s">
        <v>14</v>
      </c>
      <c r="C5" s="587"/>
      <c r="D5" s="587"/>
      <c r="E5" s="588"/>
    </row>
    <row r="6" spans="1:8" x14ac:dyDescent="0.25">
      <c r="B6" s="209" t="str">
        <f>Revenue!B6</f>
        <v>Development</v>
      </c>
      <c r="C6" s="673">
        <f>Revenue!C6</f>
        <v>0</v>
      </c>
      <c r="D6" s="673"/>
      <c r="E6" s="674"/>
    </row>
    <row r="7" spans="1:8" x14ac:dyDescent="0.25">
      <c r="B7" s="8" t="str">
        <f>Revenue!B7</f>
        <v>Financing</v>
      </c>
      <c r="C7" s="669">
        <f>Revenue!C7</f>
        <v>0</v>
      </c>
      <c r="D7" s="669"/>
      <c r="E7" s="670"/>
    </row>
    <row r="8" spans="1:8" x14ac:dyDescent="0.25">
      <c r="B8" s="8" t="str">
        <f>Revenue!B8</f>
        <v>Step</v>
      </c>
      <c r="C8" s="669">
        <f>Revenue!C8</f>
        <v>0</v>
      </c>
      <c r="D8" s="669"/>
      <c r="E8" s="670"/>
    </row>
    <row r="9" spans="1:8" ht="15.75" thickBot="1" x14ac:dyDescent="0.3">
      <c r="B9" s="9" t="str">
        <f>Revenue!B9</f>
        <v>Submittal Date</v>
      </c>
      <c r="C9" s="671" t="s">
        <v>516</v>
      </c>
      <c r="D9" s="671"/>
      <c r="E9" s="672"/>
    </row>
    <row r="11" spans="1:8" ht="15.75" thickBot="1" x14ac:dyDescent="0.3"/>
    <row r="12" spans="1:8" ht="15.75" thickBot="1" x14ac:dyDescent="0.3">
      <c r="B12" s="586" t="s">
        <v>217</v>
      </c>
      <c r="C12" s="587"/>
      <c r="D12" s="587"/>
      <c r="E12" s="587"/>
      <c r="F12" s="587"/>
      <c r="G12" s="587"/>
      <c r="H12" s="588"/>
    </row>
    <row r="13" spans="1:8" x14ac:dyDescent="0.25">
      <c r="B13" s="92" t="s">
        <v>218</v>
      </c>
      <c r="C13" s="4"/>
      <c r="D13" s="4"/>
      <c r="E13" s="4"/>
      <c r="F13" s="4"/>
      <c r="G13" s="4"/>
      <c r="H13" s="305"/>
    </row>
    <row r="14" spans="1:8" x14ac:dyDescent="0.25">
      <c r="B14" s="92" t="s">
        <v>219</v>
      </c>
      <c r="C14" s="4"/>
      <c r="D14" s="4"/>
      <c r="E14" s="4"/>
      <c r="F14" s="4"/>
      <c r="G14" s="4"/>
      <c r="H14" s="306"/>
    </row>
    <row r="15" spans="1:8" x14ac:dyDescent="0.25">
      <c r="B15" s="93" t="s">
        <v>220</v>
      </c>
      <c r="C15" s="94"/>
      <c r="D15" s="94"/>
      <c r="E15" s="94"/>
      <c r="F15" s="94"/>
      <c r="G15" s="94"/>
      <c r="H15" s="307"/>
    </row>
    <row r="16" spans="1:8" ht="15.75" thickBot="1" x14ac:dyDescent="0.3"/>
    <row r="17" spans="2:15" ht="15.75" thickBot="1" x14ac:dyDescent="0.3">
      <c r="B17" s="112" t="s">
        <v>221</v>
      </c>
      <c r="C17" s="113"/>
      <c r="D17" s="36"/>
    </row>
    <row r="18" spans="2:15" x14ac:dyDescent="0.25">
      <c r="K18" s="664" t="s">
        <v>239</v>
      </c>
      <c r="L18" s="665"/>
    </row>
    <row r="19" spans="2:15" ht="45.75" thickBot="1" x14ac:dyDescent="0.3">
      <c r="B19" s="103" t="s">
        <v>144</v>
      </c>
      <c r="C19" s="6"/>
      <c r="D19" s="96" t="s">
        <v>222</v>
      </c>
      <c r="E19" s="114" t="s">
        <v>223</v>
      </c>
      <c r="F19" s="114" t="s">
        <v>224</v>
      </c>
      <c r="G19" s="114" t="s">
        <v>225</v>
      </c>
      <c r="H19" s="96" t="s">
        <v>226</v>
      </c>
      <c r="I19" s="114" t="s">
        <v>227</v>
      </c>
      <c r="K19" s="412" t="s">
        <v>228</v>
      </c>
      <c r="L19" s="413" t="s">
        <v>229</v>
      </c>
      <c r="O19" s="109"/>
    </row>
    <row r="20" spans="2:15" x14ac:dyDescent="0.25">
      <c r="B20" s="104">
        <v>0</v>
      </c>
      <c r="C20" s="6"/>
      <c r="D20" s="95">
        <f>'Sources &amp; Uses'!L42</f>
        <v>0</v>
      </c>
      <c r="E20" s="97">
        <f>0</f>
        <v>0</v>
      </c>
      <c r="F20" s="97">
        <f>IFERROR(IF($H$14=B20,$F$73,0),0)</f>
        <v>0</v>
      </c>
      <c r="G20" s="97">
        <f t="shared" ref="G20:G50" si="0">-D20+E20+F20</f>
        <v>0</v>
      </c>
      <c r="H20" s="308"/>
      <c r="I20" s="97">
        <f>G20-H20</f>
        <v>0</v>
      </c>
      <c r="K20" s="414">
        <v>0</v>
      </c>
      <c r="L20" s="415">
        <v>0</v>
      </c>
      <c r="O20" s="109"/>
    </row>
    <row r="21" spans="2:15" x14ac:dyDescent="0.25">
      <c r="B21" s="1">
        <v>1</v>
      </c>
      <c r="D21" s="102"/>
      <c r="E21" s="97">
        <f>IF(B21&gt;=$H$14,0,INDEX('30 year Cash Flow'!$H$69:$AK$69,1,'Developer Returns'!B21))</f>
        <v>0</v>
      </c>
      <c r="F21" s="97">
        <f>IF($H$14=B21,$F$73,0)</f>
        <v>0</v>
      </c>
      <c r="G21" s="97">
        <f t="shared" si="0"/>
        <v>0</v>
      </c>
      <c r="H21" s="308"/>
      <c r="I21" s="97">
        <f>G21-H21</f>
        <v>0</v>
      </c>
      <c r="K21" s="105">
        <f>IFERROR(IF(B21=$H$14,(F21+$G$20)/-$G$20,G21/-$G$20),0%)</f>
        <v>0</v>
      </c>
      <c r="L21" s="106">
        <f>IFERROR(IF(B21=$H$14,(F21+$I$20)/-$I$20,I21/-$G$20),0%)</f>
        <v>0</v>
      </c>
    </row>
    <row r="22" spans="2:15" x14ac:dyDescent="0.25">
      <c r="B22" s="1">
        <v>2</v>
      </c>
      <c r="D22" s="102"/>
      <c r="E22" s="97">
        <f>IF(B22&gt;=$H$14,0,INDEX('30 year Cash Flow'!$H$69:$AK$69,1,'Developer Returns'!B22))</f>
        <v>0</v>
      </c>
      <c r="F22" s="97">
        <f t="shared" ref="F22:F50" si="1">IF($H$14=B22,$F$73,0)</f>
        <v>0</v>
      </c>
      <c r="G22" s="97">
        <f t="shared" si="0"/>
        <v>0</v>
      </c>
      <c r="H22" s="308"/>
      <c r="I22" s="97">
        <f t="shared" ref="I22:I50" si="2">G22-H22</f>
        <v>0</v>
      </c>
      <c r="K22" s="105">
        <f t="shared" ref="K22:K50" si="3">IFERROR(IF(B22=$H$14,(F22+$G$20)/-$G$20,G22/-$G$20),0%)</f>
        <v>0</v>
      </c>
      <c r="L22" s="106">
        <f t="shared" ref="L22:L50" si="4">IFERROR(IF(B22=$H$14,(F22+$I$20)/-$I$20,I22/-$G$20),0%)</f>
        <v>0</v>
      </c>
    </row>
    <row r="23" spans="2:15" x14ac:dyDescent="0.25">
      <c r="B23" s="1">
        <v>3</v>
      </c>
      <c r="D23" s="102"/>
      <c r="E23" s="97">
        <f>IF(B23&gt;=$H$14,0,INDEX('30 year Cash Flow'!$H$69:$AK$69,1,'Developer Returns'!B23))</f>
        <v>0</v>
      </c>
      <c r="F23" s="97">
        <f t="shared" si="1"/>
        <v>0</v>
      </c>
      <c r="G23" s="97">
        <f t="shared" si="0"/>
        <v>0</v>
      </c>
      <c r="H23" s="308"/>
      <c r="I23" s="97">
        <f t="shared" si="2"/>
        <v>0</v>
      </c>
      <c r="K23" s="105">
        <f t="shared" si="3"/>
        <v>0</v>
      </c>
      <c r="L23" s="106">
        <f t="shared" si="4"/>
        <v>0</v>
      </c>
    </row>
    <row r="24" spans="2:15" x14ac:dyDescent="0.25">
      <c r="B24" s="1">
        <v>4</v>
      </c>
      <c r="D24" s="102"/>
      <c r="E24" s="97">
        <f>IF(B24&gt;=$H$14,0,INDEX('30 year Cash Flow'!$H$69:$AK$69,1,'Developer Returns'!B24))</f>
        <v>0</v>
      </c>
      <c r="F24" s="97">
        <f t="shared" si="1"/>
        <v>0</v>
      </c>
      <c r="G24" s="97">
        <f t="shared" si="0"/>
        <v>0</v>
      </c>
      <c r="H24" s="308"/>
      <c r="I24" s="97">
        <f t="shared" si="2"/>
        <v>0</v>
      </c>
      <c r="K24" s="105">
        <f t="shared" si="3"/>
        <v>0</v>
      </c>
      <c r="L24" s="106">
        <f t="shared" si="4"/>
        <v>0</v>
      </c>
    </row>
    <row r="25" spans="2:15" x14ac:dyDescent="0.25">
      <c r="B25" s="1">
        <v>5</v>
      </c>
      <c r="D25" s="102"/>
      <c r="E25" s="97">
        <f>IF(B25&gt;=$H$14,0,INDEX('30 year Cash Flow'!$H$69:$AK$69,1,'Developer Returns'!B25))</f>
        <v>0</v>
      </c>
      <c r="F25" s="97">
        <f t="shared" si="1"/>
        <v>0</v>
      </c>
      <c r="G25" s="97">
        <f t="shared" si="0"/>
        <v>0</v>
      </c>
      <c r="H25" s="308"/>
      <c r="I25" s="97">
        <f t="shared" si="2"/>
        <v>0</v>
      </c>
      <c r="K25" s="105">
        <f t="shared" si="3"/>
        <v>0</v>
      </c>
      <c r="L25" s="106">
        <f t="shared" si="4"/>
        <v>0</v>
      </c>
    </row>
    <row r="26" spans="2:15" x14ac:dyDescent="0.25">
      <c r="B26" s="1">
        <v>6</v>
      </c>
      <c r="D26" s="102"/>
      <c r="E26" s="97">
        <f>IF(B26&gt;=$H$14,0,INDEX('30 year Cash Flow'!$H$69:$AK$69,1,'Developer Returns'!B26))</f>
        <v>0</v>
      </c>
      <c r="F26" s="97">
        <f t="shared" si="1"/>
        <v>0</v>
      </c>
      <c r="G26" s="97">
        <f t="shared" si="0"/>
        <v>0</v>
      </c>
      <c r="H26" s="308"/>
      <c r="I26" s="97">
        <f t="shared" si="2"/>
        <v>0</v>
      </c>
      <c r="K26" s="105">
        <f t="shared" si="3"/>
        <v>0</v>
      </c>
      <c r="L26" s="106">
        <f t="shared" si="4"/>
        <v>0</v>
      </c>
    </row>
    <row r="27" spans="2:15" x14ac:dyDescent="0.25">
      <c r="B27" s="1">
        <v>7</v>
      </c>
      <c r="D27" s="102"/>
      <c r="E27" s="97">
        <f>IF(B27&gt;=$H$14,0,INDEX('30 year Cash Flow'!$H$69:$AK$69,1,'Developer Returns'!B27))</f>
        <v>0</v>
      </c>
      <c r="F27" s="97">
        <f t="shared" si="1"/>
        <v>0</v>
      </c>
      <c r="G27" s="97">
        <f t="shared" si="0"/>
        <v>0</v>
      </c>
      <c r="H27" s="308"/>
      <c r="I27" s="97">
        <f t="shared" si="2"/>
        <v>0</v>
      </c>
      <c r="K27" s="105">
        <f t="shared" si="3"/>
        <v>0</v>
      </c>
      <c r="L27" s="106">
        <f t="shared" si="4"/>
        <v>0</v>
      </c>
    </row>
    <row r="28" spans="2:15" x14ac:dyDescent="0.25">
      <c r="B28" s="1">
        <v>8</v>
      </c>
      <c r="D28" s="102"/>
      <c r="E28" s="97">
        <f>IF(B28&gt;=$H$14,0,INDEX('30 year Cash Flow'!$H$69:$AK$69,1,'Developer Returns'!B28))</f>
        <v>0</v>
      </c>
      <c r="F28" s="97">
        <f t="shared" si="1"/>
        <v>0</v>
      </c>
      <c r="G28" s="97">
        <f t="shared" si="0"/>
        <v>0</v>
      </c>
      <c r="H28" s="308"/>
      <c r="I28" s="97">
        <f t="shared" si="2"/>
        <v>0</v>
      </c>
      <c r="K28" s="105">
        <f t="shared" si="3"/>
        <v>0</v>
      </c>
      <c r="L28" s="106">
        <f t="shared" si="4"/>
        <v>0</v>
      </c>
    </row>
    <row r="29" spans="2:15" x14ac:dyDescent="0.25">
      <c r="B29" s="1">
        <v>9</v>
      </c>
      <c r="D29" s="102"/>
      <c r="E29" s="97">
        <f>IF(B29&gt;=$H$14,0,INDEX('30 year Cash Flow'!$H$69:$AK$69,1,'Developer Returns'!B29))</f>
        <v>0</v>
      </c>
      <c r="F29" s="97">
        <f t="shared" si="1"/>
        <v>0</v>
      </c>
      <c r="G29" s="97">
        <f t="shared" si="0"/>
        <v>0</v>
      </c>
      <c r="H29" s="308"/>
      <c r="I29" s="97">
        <f t="shared" si="2"/>
        <v>0</v>
      </c>
      <c r="K29" s="105">
        <f t="shared" si="3"/>
        <v>0</v>
      </c>
      <c r="L29" s="106">
        <f t="shared" si="4"/>
        <v>0</v>
      </c>
    </row>
    <row r="30" spans="2:15" x14ac:dyDescent="0.25">
      <c r="B30" s="1">
        <v>10</v>
      </c>
      <c r="D30" s="102"/>
      <c r="E30" s="97">
        <f>IF(B30&gt;=$H$14,0,INDEX('30 year Cash Flow'!$H$69:$AK$69,1,'Developer Returns'!B30))</f>
        <v>0</v>
      </c>
      <c r="F30" s="97">
        <f t="shared" si="1"/>
        <v>0</v>
      </c>
      <c r="G30" s="97">
        <f t="shared" si="0"/>
        <v>0</v>
      </c>
      <c r="H30" s="308"/>
      <c r="I30" s="97">
        <f t="shared" si="2"/>
        <v>0</v>
      </c>
      <c r="K30" s="105">
        <f t="shared" si="3"/>
        <v>0</v>
      </c>
      <c r="L30" s="106">
        <f t="shared" si="4"/>
        <v>0</v>
      </c>
    </row>
    <row r="31" spans="2:15" x14ac:dyDescent="0.25">
      <c r="B31" s="1">
        <v>11</v>
      </c>
      <c r="D31" s="102"/>
      <c r="E31" s="97">
        <f>IF(B31&gt;=$H$14,0,INDEX('30 year Cash Flow'!$H$69:$AK$69,1,'Developer Returns'!B31))</f>
        <v>0</v>
      </c>
      <c r="F31" s="97">
        <f t="shared" si="1"/>
        <v>0</v>
      </c>
      <c r="G31" s="97">
        <f t="shared" si="0"/>
        <v>0</v>
      </c>
      <c r="H31" s="308"/>
      <c r="I31" s="97">
        <f t="shared" si="2"/>
        <v>0</v>
      </c>
      <c r="K31" s="105">
        <f t="shared" si="3"/>
        <v>0</v>
      </c>
      <c r="L31" s="106">
        <f t="shared" si="4"/>
        <v>0</v>
      </c>
    </row>
    <row r="32" spans="2:15" x14ac:dyDescent="0.25">
      <c r="B32" s="1">
        <v>12</v>
      </c>
      <c r="D32" s="102"/>
      <c r="E32" s="97">
        <f>IF(B32&gt;=$H$14,0,INDEX('30 year Cash Flow'!$H$69:$AK$69,1,'Developer Returns'!B32))</f>
        <v>0</v>
      </c>
      <c r="F32" s="97">
        <f t="shared" si="1"/>
        <v>0</v>
      </c>
      <c r="G32" s="97">
        <f t="shared" si="0"/>
        <v>0</v>
      </c>
      <c r="H32" s="297"/>
      <c r="I32" s="97">
        <f t="shared" si="2"/>
        <v>0</v>
      </c>
      <c r="K32" s="105">
        <f t="shared" si="3"/>
        <v>0</v>
      </c>
      <c r="L32" s="106">
        <f t="shared" si="4"/>
        <v>0</v>
      </c>
    </row>
    <row r="33" spans="2:15" x14ac:dyDescent="0.25">
      <c r="B33" s="1">
        <v>13</v>
      </c>
      <c r="D33" s="102"/>
      <c r="E33" s="97">
        <f>IF(B33&gt;=$H$14,0,INDEX('30 year Cash Flow'!$H$69:$AK$69,1,'Developer Returns'!B33))</f>
        <v>0</v>
      </c>
      <c r="F33" s="97">
        <f t="shared" si="1"/>
        <v>0</v>
      </c>
      <c r="G33" s="97">
        <f t="shared" si="0"/>
        <v>0</v>
      </c>
      <c r="H33" s="297"/>
      <c r="I33" s="97">
        <f t="shared" si="2"/>
        <v>0</v>
      </c>
      <c r="K33" s="105">
        <f t="shared" si="3"/>
        <v>0</v>
      </c>
      <c r="L33" s="106">
        <f t="shared" si="4"/>
        <v>0</v>
      </c>
    </row>
    <row r="34" spans="2:15" x14ac:dyDescent="0.25">
      <c r="B34" s="1">
        <v>14</v>
      </c>
      <c r="D34" s="102"/>
      <c r="E34" s="97">
        <f>IF(B34&gt;=$H$14,0,INDEX('30 year Cash Flow'!$H$69:$AK$69,1,'Developer Returns'!B34))</f>
        <v>0</v>
      </c>
      <c r="F34" s="97">
        <f t="shared" si="1"/>
        <v>0</v>
      </c>
      <c r="G34" s="97">
        <f t="shared" si="0"/>
        <v>0</v>
      </c>
      <c r="H34" s="297"/>
      <c r="I34" s="97">
        <f t="shared" si="2"/>
        <v>0</v>
      </c>
      <c r="K34" s="105">
        <f t="shared" si="3"/>
        <v>0</v>
      </c>
      <c r="L34" s="106">
        <f t="shared" si="4"/>
        <v>0</v>
      </c>
    </row>
    <row r="35" spans="2:15" x14ac:dyDescent="0.25">
      <c r="B35" s="1">
        <v>15</v>
      </c>
      <c r="D35" s="102"/>
      <c r="E35" s="97">
        <f>IF(B35&gt;=$H$14,0,INDEX('30 year Cash Flow'!$H$69:$AK$69,1,'Developer Returns'!B35))</f>
        <v>0</v>
      </c>
      <c r="F35" s="97">
        <f t="shared" si="1"/>
        <v>0</v>
      </c>
      <c r="G35" s="97">
        <f t="shared" si="0"/>
        <v>0</v>
      </c>
      <c r="H35" s="297"/>
      <c r="I35" s="97">
        <f t="shared" si="2"/>
        <v>0</v>
      </c>
      <c r="K35" s="105">
        <f t="shared" si="3"/>
        <v>0</v>
      </c>
      <c r="L35" s="106">
        <f t="shared" si="4"/>
        <v>0</v>
      </c>
    </row>
    <row r="36" spans="2:15" x14ac:dyDescent="0.25">
      <c r="B36" s="1">
        <v>16</v>
      </c>
      <c r="D36" s="102"/>
      <c r="E36" s="97">
        <f>IF(B36&gt;=$H$14,0,INDEX('30 year Cash Flow'!$H$69:$AK$69,1,'Developer Returns'!B36))</f>
        <v>0</v>
      </c>
      <c r="F36" s="97">
        <f t="shared" si="1"/>
        <v>0</v>
      </c>
      <c r="G36" s="97">
        <f t="shared" si="0"/>
        <v>0</v>
      </c>
      <c r="H36" s="297"/>
      <c r="I36" s="97">
        <f t="shared" si="2"/>
        <v>0</v>
      </c>
      <c r="K36" s="105">
        <f t="shared" si="3"/>
        <v>0</v>
      </c>
      <c r="L36" s="106">
        <f t="shared" si="4"/>
        <v>0</v>
      </c>
    </row>
    <row r="37" spans="2:15" x14ac:dyDescent="0.25">
      <c r="B37" s="1">
        <v>17</v>
      </c>
      <c r="D37" s="102"/>
      <c r="E37" s="97">
        <f>IF(B37&gt;=$H$14,0,INDEX('30 year Cash Flow'!$H$69:$AK$69,1,'Developer Returns'!B37))</f>
        <v>0</v>
      </c>
      <c r="F37" s="97">
        <f t="shared" si="1"/>
        <v>0</v>
      </c>
      <c r="G37" s="97">
        <f t="shared" si="0"/>
        <v>0</v>
      </c>
      <c r="H37" s="297"/>
      <c r="I37" s="97">
        <f t="shared" si="2"/>
        <v>0</v>
      </c>
      <c r="K37" s="105">
        <f t="shared" si="3"/>
        <v>0</v>
      </c>
      <c r="L37" s="106">
        <f t="shared" si="4"/>
        <v>0</v>
      </c>
    </row>
    <row r="38" spans="2:15" x14ac:dyDescent="0.25">
      <c r="B38" s="1">
        <v>18</v>
      </c>
      <c r="D38" s="102"/>
      <c r="E38" s="97">
        <f>IF(B38&gt;=$H$14,0,INDEX('30 year Cash Flow'!$H$69:$AK$69,1,'Developer Returns'!B38))</f>
        <v>0</v>
      </c>
      <c r="F38" s="97">
        <f t="shared" si="1"/>
        <v>0</v>
      </c>
      <c r="G38" s="97">
        <f t="shared" si="0"/>
        <v>0</v>
      </c>
      <c r="H38" s="297"/>
      <c r="I38" s="97">
        <f t="shared" si="2"/>
        <v>0</v>
      </c>
      <c r="K38" s="105">
        <f t="shared" si="3"/>
        <v>0</v>
      </c>
      <c r="L38" s="106">
        <f t="shared" si="4"/>
        <v>0</v>
      </c>
    </row>
    <row r="39" spans="2:15" x14ac:dyDescent="0.25">
      <c r="B39" s="1">
        <v>19</v>
      </c>
      <c r="D39" s="102"/>
      <c r="E39" s="97">
        <f>IF(B39&gt;=$H$14,0,INDEX('30 year Cash Flow'!$H$69:$AK$69,1,'Developer Returns'!B39))</f>
        <v>0</v>
      </c>
      <c r="F39" s="97">
        <f t="shared" si="1"/>
        <v>0</v>
      </c>
      <c r="G39" s="97">
        <f t="shared" si="0"/>
        <v>0</v>
      </c>
      <c r="H39" s="297"/>
      <c r="I39" s="97">
        <f t="shared" si="2"/>
        <v>0</v>
      </c>
      <c r="K39" s="105">
        <f t="shared" si="3"/>
        <v>0</v>
      </c>
      <c r="L39" s="106">
        <f t="shared" si="4"/>
        <v>0</v>
      </c>
    </row>
    <row r="40" spans="2:15" x14ac:dyDescent="0.25">
      <c r="B40" s="1">
        <v>20</v>
      </c>
      <c r="D40" s="102"/>
      <c r="E40" s="97">
        <f>IF(B40&gt;=$H$14,0,INDEX('30 year Cash Flow'!$H$69:$AK$69,1,'Developer Returns'!B40))</f>
        <v>0</v>
      </c>
      <c r="F40" s="97">
        <f t="shared" si="1"/>
        <v>0</v>
      </c>
      <c r="G40" s="97">
        <f t="shared" si="0"/>
        <v>0</v>
      </c>
      <c r="H40" s="297"/>
      <c r="I40" s="97">
        <f t="shared" si="2"/>
        <v>0</v>
      </c>
      <c r="K40" s="105">
        <f t="shared" si="3"/>
        <v>0</v>
      </c>
      <c r="L40" s="106">
        <f t="shared" si="4"/>
        <v>0</v>
      </c>
    </row>
    <row r="41" spans="2:15" x14ac:dyDescent="0.25">
      <c r="B41" s="1">
        <v>21</v>
      </c>
      <c r="D41" s="102"/>
      <c r="E41" s="97">
        <f>IF(B41&gt;=$H$14,0,INDEX('30 year Cash Flow'!$H$69:$AK$69,1,'Developer Returns'!B41))</f>
        <v>0</v>
      </c>
      <c r="F41" s="97">
        <f t="shared" si="1"/>
        <v>0</v>
      </c>
      <c r="G41" s="97">
        <f t="shared" si="0"/>
        <v>0</v>
      </c>
      <c r="H41" s="299"/>
      <c r="I41" s="97">
        <f t="shared" si="2"/>
        <v>0</v>
      </c>
      <c r="K41" s="105">
        <f t="shared" si="3"/>
        <v>0</v>
      </c>
      <c r="L41" s="106">
        <f t="shared" si="4"/>
        <v>0</v>
      </c>
    </row>
    <row r="42" spans="2:15" x14ac:dyDescent="0.25">
      <c r="B42" s="1">
        <v>22</v>
      </c>
      <c r="D42" s="102"/>
      <c r="E42" s="97">
        <f>IF(B42&gt;=$H$14,0,INDEX('30 year Cash Flow'!$H$69:$AK$69,1,'Developer Returns'!B42))</f>
        <v>0</v>
      </c>
      <c r="F42" s="97">
        <f t="shared" si="1"/>
        <v>0</v>
      </c>
      <c r="G42" s="97">
        <f t="shared" si="0"/>
        <v>0</v>
      </c>
      <c r="H42" s="309"/>
      <c r="I42" s="97">
        <f t="shared" si="2"/>
        <v>0</v>
      </c>
      <c r="K42" s="105">
        <f t="shared" si="3"/>
        <v>0</v>
      </c>
      <c r="L42" s="106">
        <f t="shared" si="4"/>
        <v>0</v>
      </c>
      <c r="O42" s="97"/>
    </row>
    <row r="43" spans="2:15" x14ac:dyDescent="0.25">
      <c r="B43" s="1">
        <v>23</v>
      </c>
      <c r="D43" s="102"/>
      <c r="E43" s="97">
        <f>IF(B43&gt;=$H$14,0,INDEX('30 year Cash Flow'!$H$69:$AK$69,1,'Developer Returns'!B43))</f>
        <v>0</v>
      </c>
      <c r="F43" s="97">
        <f t="shared" si="1"/>
        <v>0</v>
      </c>
      <c r="G43" s="97">
        <f t="shared" si="0"/>
        <v>0</v>
      </c>
      <c r="H43" s="299"/>
      <c r="I43" s="97">
        <f t="shared" si="2"/>
        <v>0</v>
      </c>
      <c r="K43" s="105">
        <f t="shared" si="3"/>
        <v>0</v>
      </c>
      <c r="L43" s="106">
        <f t="shared" si="4"/>
        <v>0</v>
      </c>
    </row>
    <row r="44" spans="2:15" x14ac:dyDescent="0.25">
      <c r="B44" s="1">
        <v>24</v>
      </c>
      <c r="D44" s="102"/>
      <c r="E44" s="97">
        <f>IF(B44&gt;=$H$14,0,INDEX('30 year Cash Flow'!$H$69:$AK$69,1,'Developer Returns'!B44))</f>
        <v>0</v>
      </c>
      <c r="F44" s="97">
        <f t="shared" si="1"/>
        <v>0</v>
      </c>
      <c r="G44" s="97">
        <f t="shared" si="0"/>
        <v>0</v>
      </c>
      <c r="H44" s="299"/>
      <c r="I44" s="97">
        <f t="shared" si="2"/>
        <v>0</v>
      </c>
      <c r="K44" s="105">
        <f t="shared" si="3"/>
        <v>0</v>
      </c>
      <c r="L44" s="106">
        <f t="shared" si="4"/>
        <v>0</v>
      </c>
    </row>
    <row r="45" spans="2:15" x14ac:dyDescent="0.25">
      <c r="B45" s="1">
        <v>25</v>
      </c>
      <c r="D45" s="102"/>
      <c r="E45" s="97">
        <f>IF(B45&gt;=$H$14,0,INDEX('30 year Cash Flow'!$H$69:$AK$69,1,'Developer Returns'!B45))</f>
        <v>0</v>
      </c>
      <c r="F45" s="97">
        <f t="shared" si="1"/>
        <v>0</v>
      </c>
      <c r="G45" s="97">
        <f t="shared" si="0"/>
        <v>0</v>
      </c>
      <c r="H45" s="299"/>
      <c r="I45" s="97">
        <f t="shared" si="2"/>
        <v>0</v>
      </c>
      <c r="K45" s="105">
        <f t="shared" si="3"/>
        <v>0</v>
      </c>
      <c r="L45" s="106">
        <f t="shared" si="4"/>
        <v>0</v>
      </c>
    </row>
    <row r="46" spans="2:15" x14ac:dyDescent="0.25">
      <c r="B46" s="1">
        <v>26</v>
      </c>
      <c r="D46" s="102"/>
      <c r="E46" s="97">
        <f>IF(B46&gt;=$H$14,0,INDEX('30 year Cash Flow'!$H$69:$AK$69,1,'Developer Returns'!B46))</f>
        <v>0</v>
      </c>
      <c r="F46" s="97">
        <f t="shared" si="1"/>
        <v>0</v>
      </c>
      <c r="G46" s="97">
        <f t="shared" si="0"/>
        <v>0</v>
      </c>
      <c r="H46" s="299"/>
      <c r="I46" s="97">
        <f t="shared" si="2"/>
        <v>0</v>
      </c>
      <c r="K46" s="105">
        <f t="shared" si="3"/>
        <v>0</v>
      </c>
      <c r="L46" s="106">
        <f t="shared" si="4"/>
        <v>0</v>
      </c>
    </row>
    <row r="47" spans="2:15" x14ac:dyDescent="0.25">
      <c r="B47" s="1">
        <v>27</v>
      </c>
      <c r="D47" s="102"/>
      <c r="E47" s="97">
        <f>IF(B47&gt;=$H$14,0,INDEX('30 year Cash Flow'!$H$69:$AK$69,1,'Developer Returns'!B47))</f>
        <v>0</v>
      </c>
      <c r="F47" s="97">
        <f t="shared" si="1"/>
        <v>0</v>
      </c>
      <c r="G47" s="97">
        <f t="shared" si="0"/>
        <v>0</v>
      </c>
      <c r="H47" s="102"/>
      <c r="I47" s="97">
        <f t="shared" si="2"/>
        <v>0</v>
      </c>
      <c r="K47" s="105">
        <f t="shared" si="3"/>
        <v>0</v>
      </c>
      <c r="L47" s="106">
        <f t="shared" si="4"/>
        <v>0</v>
      </c>
    </row>
    <row r="48" spans="2:15" x14ac:dyDescent="0.25">
      <c r="B48" s="1">
        <v>28</v>
      </c>
      <c r="D48" s="102"/>
      <c r="E48" s="97">
        <f>IF(B48&gt;=$H$14,0,INDEX('30 year Cash Flow'!$H$69:$AK$69,1,'Developer Returns'!B48))</f>
        <v>0</v>
      </c>
      <c r="F48" s="97">
        <f t="shared" si="1"/>
        <v>0</v>
      </c>
      <c r="G48" s="97">
        <f t="shared" si="0"/>
        <v>0</v>
      </c>
      <c r="H48" s="102"/>
      <c r="I48" s="97">
        <f t="shared" si="2"/>
        <v>0</v>
      </c>
      <c r="K48" s="105">
        <f t="shared" si="3"/>
        <v>0</v>
      </c>
      <c r="L48" s="106">
        <f t="shared" si="4"/>
        <v>0</v>
      </c>
    </row>
    <row r="49" spans="2:12" x14ac:dyDescent="0.25">
      <c r="B49" s="1">
        <v>29</v>
      </c>
      <c r="D49" s="102"/>
      <c r="E49" s="97">
        <f>IF(B49&gt;=$H$14,0,INDEX('30 year Cash Flow'!$H$69:$AK$69,1,'Developer Returns'!B49))</f>
        <v>0</v>
      </c>
      <c r="F49" s="97">
        <f t="shared" si="1"/>
        <v>0</v>
      </c>
      <c r="G49" s="97">
        <f t="shared" si="0"/>
        <v>0</v>
      </c>
      <c r="H49" s="102"/>
      <c r="I49" s="97">
        <f t="shared" si="2"/>
        <v>0</v>
      </c>
      <c r="K49" s="105">
        <f t="shared" si="3"/>
        <v>0</v>
      </c>
      <c r="L49" s="106">
        <f t="shared" si="4"/>
        <v>0</v>
      </c>
    </row>
    <row r="50" spans="2:12" ht="15.75" thickBot="1" x14ac:dyDescent="0.3">
      <c r="B50" s="1">
        <v>30</v>
      </c>
      <c r="D50" s="102"/>
      <c r="E50" s="97">
        <f>IF(B50&gt;=$H$14,0,INDEX('30 year Cash Flow'!$H$69:$AK$69,1,'Developer Returns'!B50))</f>
        <v>0</v>
      </c>
      <c r="F50" s="97">
        <f t="shared" si="1"/>
        <v>0</v>
      </c>
      <c r="G50" s="97">
        <f t="shared" si="0"/>
        <v>0</v>
      </c>
      <c r="H50" s="102"/>
      <c r="I50" s="97">
        <f t="shared" si="2"/>
        <v>0</v>
      </c>
      <c r="K50" s="107">
        <f t="shared" si="3"/>
        <v>0</v>
      </c>
      <c r="L50" s="108">
        <f t="shared" si="4"/>
        <v>0</v>
      </c>
    </row>
    <row r="51" spans="2:12" ht="15.75" thickBot="1" x14ac:dyDescent="0.3"/>
    <row r="52" spans="2:12" ht="15.75" thickBot="1" x14ac:dyDescent="0.3">
      <c r="B52" s="30" t="s">
        <v>238</v>
      </c>
      <c r="C52" s="33"/>
      <c r="D52" s="33"/>
      <c r="E52" s="33"/>
      <c r="F52" s="33"/>
      <c r="G52" s="110">
        <f>IFERROR(IRR(G20:G50),0)</f>
        <v>0</v>
      </c>
      <c r="H52" s="110"/>
      <c r="I52" s="111">
        <f>IFERROR(IRR(I20:I50),0)</f>
        <v>0</v>
      </c>
    </row>
    <row r="55" spans="2:12" ht="15.75" thickBot="1" x14ac:dyDescent="0.3"/>
    <row r="56" spans="2:12" ht="15.75" thickBot="1" x14ac:dyDescent="0.3">
      <c r="B56" s="666" t="s">
        <v>224</v>
      </c>
      <c r="C56" s="667"/>
      <c r="D56" s="667"/>
      <c r="E56" s="667"/>
      <c r="F56" s="668"/>
    </row>
    <row r="57" spans="2:12" x14ac:dyDescent="0.25">
      <c r="B57" s="416" t="s">
        <v>230</v>
      </c>
      <c r="C57" s="417"/>
      <c r="D57" s="417"/>
      <c r="E57" s="417"/>
      <c r="F57" s="418">
        <f>IFERROR(INDEX('30 year Cash Flow'!$H$29:$AK$29,'Developer Returns'!H14-1),0)</f>
        <v>0</v>
      </c>
    </row>
    <row r="58" spans="2:12" x14ac:dyDescent="0.25">
      <c r="B58" s="324" t="s">
        <v>218</v>
      </c>
      <c r="C58" s="4"/>
      <c r="D58" s="4"/>
      <c r="E58" s="4"/>
      <c r="F58" s="419">
        <f>H13</f>
        <v>0</v>
      </c>
    </row>
    <row r="59" spans="2:12" x14ac:dyDescent="0.25">
      <c r="B59" s="324"/>
      <c r="C59" s="4"/>
      <c r="D59" s="4"/>
      <c r="E59" s="4"/>
      <c r="F59" s="420"/>
    </row>
    <row r="60" spans="2:12" x14ac:dyDescent="0.25">
      <c r="B60" s="324" t="s">
        <v>231</v>
      </c>
      <c r="C60" s="4"/>
      <c r="D60" s="4"/>
      <c r="E60" s="4"/>
      <c r="F60" s="421">
        <f>IFERROR(F57/F58,0)</f>
        <v>0</v>
      </c>
    </row>
    <row r="61" spans="2:12" ht="15.75" thickBot="1" x14ac:dyDescent="0.3">
      <c r="B61" s="324" t="s">
        <v>232</v>
      </c>
      <c r="C61" s="4"/>
      <c r="D61" s="4"/>
      <c r="E61" s="4"/>
      <c r="F61" s="422">
        <f>F60*H15</f>
        <v>0</v>
      </c>
    </row>
    <row r="62" spans="2:12" x14ac:dyDescent="0.25">
      <c r="B62" s="324" t="s">
        <v>233</v>
      </c>
      <c r="C62" s="4"/>
      <c r="D62" s="4"/>
      <c r="E62" s="4"/>
      <c r="F62" s="421"/>
    </row>
    <row r="63" spans="2:12" x14ac:dyDescent="0.25">
      <c r="B63" s="423" t="s">
        <v>234</v>
      </c>
      <c r="C63" s="424"/>
      <c r="D63" s="424"/>
      <c r="E63" s="424"/>
      <c r="F63" s="425">
        <f>F60-F61</f>
        <v>0</v>
      </c>
      <c r="G63" s="98"/>
      <c r="H63" s="98"/>
      <c r="I63" s="98"/>
    </row>
    <row r="64" spans="2:12" x14ac:dyDescent="0.25">
      <c r="B64" s="324"/>
      <c r="C64" s="4"/>
      <c r="D64" s="4"/>
      <c r="E64" s="4"/>
      <c r="F64" s="421"/>
    </row>
    <row r="65" spans="2:6" x14ac:dyDescent="0.25">
      <c r="B65" s="324" t="s">
        <v>235</v>
      </c>
      <c r="C65" s="4"/>
      <c r="D65" s="4"/>
      <c r="E65" s="4"/>
      <c r="F65" s="421"/>
    </row>
    <row r="66" spans="2:6" x14ac:dyDescent="0.25">
      <c r="B66" s="324"/>
      <c r="C66" s="4">
        <f>'30 year Cash Flow'!B33</f>
        <v>0</v>
      </c>
      <c r="D66" s="4"/>
      <c r="E66" s="4"/>
      <c r="F66" s="421">
        <f>IFERROR(INDEX('Loan Amortization'!$F$47:$AI$47,'Developer Returns'!$H$14-1),0)</f>
        <v>0</v>
      </c>
    </row>
    <row r="67" spans="2:6" x14ac:dyDescent="0.25">
      <c r="B67" s="324"/>
      <c r="C67" s="4">
        <f>'30 year Cash Flow'!B35</f>
        <v>0</v>
      </c>
      <c r="D67" s="4"/>
      <c r="E67" s="4"/>
      <c r="F67" s="421">
        <f>IFERROR(INDEX('Loan Amortization'!$F$60:$AI$60,'Developer Returns'!$H$14-1),0)</f>
        <v>0</v>
      </c>
    </row>
    <row r="68" spans="2:6" x14ac:dyDescent="0.25">
      <c r="B68" s="324"/>
      <c r="C68" s="4">
        <f>'30 year Cash Flow'!B36</f>
        <v>0</v>
      </c>
      <c r="D68" s="4"/>
      <c r="E68" s="4"/>
      <c r="F68" s="421">
        <f>IFERROR(INDEX('Loan Amortization'!$F$74:$AI$74,'Developer Returns'!$H$14-1),0)</f>
        <v>0</v>
      </c>
    </row>
    <row r="69" spans="2:6" x14ac:dyDescent="0.25">
      <c r="B69" s="324"/>
      <c r="C69" s="4">
        <f>'30 year Cash Flow'!B37</f>
        <v>0</v>
      </c>
      <c r="D69" s="4"/>
      <c r="E69" s="4"/>
      <c r="F69" s="421">
        <f>'Loan Amortization'!$F$87:$AI$87</f>
        <v>0</v>
      </c>
    </row>
    <row r="70" spans="2:6" ht="15.75" thickBot="1" x14ac:dyDescent="0.3">
      <c r="B70" s="324"/>
      <c r="C70" s="4" t="s">
        <v>236</v>
      </c>
      <c r="D70" s="4"/>
      <c r="E70" s="4"/>
      <c r="F70" s="426"/>
    </row>
    <row r="71" spans="2:6" x14ac:dyDescent="0.25">
      <c r="B71" s="427" t="s">
        <v>205</v>
      </c>
      <c r="C71" s="4"/>
      <c r="D71" s="4"/>
      <c r="E71" s="4"/>
      <c r="F71" s="421">
        <f>SUM(F66:F70)</f>
        <v>0</v>
      </c>
    </row>
    <row r="72" spans="2:6" ht="15.75" thickBot="1" x14ac:dyDescent="0.3">
      <c r="B72" s="428"/>
      <c r="C72" s="41"/>
      <c r="D72" s="41"/>
      <c r="E72" s="41"/>
      <c r="F72" s="429"/>
    </row>
    <row r="73" spans="2:6" ht="15.75" thickBot="1" x14ac:dyDescent="0.3">
      <c r="B73" s="99" t="s">
        <v>237</v>
      </c>
      <c r="C73" s="100"/>
      <c r="D73" s="100"/>
      <c r="E73" s="100"/>
      <c r="F73" s="101">
        <f>IF(F63-SUM(F66:F70)&lt;=0,0,F63-SUM(F66:F70))</f>
        <v>0</v>
      </c>
    </row>
  </sheetData>
  <sheetProtection algorithmName="SHA-512" hashValue="41eyrJEAd/LbFLSd7JgGmnIAZl1fEvwPxNedp/jUHmyHShmzrt/2+6GJzhlGWaqOlx+kA78oAm/vvSPXUiVXcw==" saltValue="pKiGWV0b6UDjkFx8ye85mw==" spinCount="100000" sheet="1" objects="1" scenarios="1"/>
  <mergeCells count="8">
    <mergeCell ref="K18:L18"/>
    <mergeCell ref="B56:F56"/>
    <mergeCell ref="B5:E5"/>
    <mergeCell ref="C7:E7"/>
    <mergeCell ref="C8:E8"/>
    <mergeCell ref="C9:E9"/>
    <mergeCell ref="B12:H12"/>
    <mergeCell ref="C6:E6"/>
  </mergeCells>
  <pageMargins left="0.7" right="0.7" top="0.75" bottom="0.75" header="0.3" footer="0.3"/>
  <pageSetup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Overview</vt:lpstr>
      <vt:lpstr>Dashboard</vt:lpstr>
      <vt:lpstr>Revenue</vt:lpstr>
      <vt:lpstr>Proforma</vt:lpstr>
      <vt:lpstr>Sources &amp; Uses</vt:lpstr>
      <vt:lpstr>30 year Cash Flow</vt:lpstr>
      <vt:lpstr>Loan Amortization</vt:lpstr>
      <vt:lpstr>Construction Cash Flow</vt:lpstr>
      <vt:lpstr>Developer Returns</vt:lpstr>
      <vt:lpstr>Monthly Loan Amortization</vt:lpstr>
      <vt:lpstr>Utility Schedule</vt:lpstr>
      <vt:lpstr>Definitions</vt:lpstr>
      <vt:lpstr>CapRate</vt:lpstr>
      <vt:lpstr>'30 year Cash Flow'!Print_Area</vt:lpstr>
      <vt:lpstr>Dashboard!Print_Area</vt:lpstr>
      <vt:lpstr>Definitions!Print_Area</vt:lpstr>
      <vt:lpstr>'Developer Returns'!Print_Area</vt:lpstr>
      <vt:lpstr>'Loan Amortization'!Print_Area</vt:lpstr>
      <vt:lpstr>Overview!Print_Area</vt:lpstr>
      <vt:lpstr>Proforma!Print_Area</vt:lpstr>
      <vt:lpstr>Revenue!Print_Area</vt:lpstr>
      <vt:lpstr>'Sources &amp; Uses'!Print_Area</vt:lpstr>
      <vt:lpstr>'30 year Cash Flow'!Print_Titles</vt:lpstr>
      <vt:lpstr>SaleExp</vt:lpstr>
      <vt:lpstr>SaleYr</vt:lpstr>
      <vt:lpstr>Saleyr2</vt:lpstr>
      <vt:lpstr>Utilities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McLeod</dc:creator>
  <cp:lastModifiedBy>Kelly Vickers</cp:lastModifiedBy>
  <cp:lastPrinted>2020-01-03T16:39:57Z</cp:lastPrinted>
  <dcterms:created xsi:type="dcterms:W3CDTF">2018-11-06T20:00:27Z</dcterms:created>
  <dcterms:modified xsi:type="dcterms:W3CDTF">2020-01-08T20:48:18Z</dcterms:modified>
</cp:coreProperties>
</file>